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43572543-BD42-1D43-BD8E-6DB15EAC663C}" xr6:coauthVersionLast="47" xr6:coauthVersionMax="47" xr10:uidLastSave="{00000000-0000-0000-0000-000000000000}"/>
  <bookViews>
    <workbookView xWindow="7460" yWindow="5240" windowWidth="35160" windowHeight="20460" xr2:uid="{00000000-000D-0000-FFFF-FFFF00000000}"/>
  </bookViews>
  <sheets>
    <sheet name="Introduction" sheetId="3" r:id="rId1"/>
    <sheet name="Illumination" sheetId="10" r:id="rId2"/>
    <sheet name="Background" sheetId="5" r:id="rId3"/>
  </sheets>
  <definedNames>
    <definedName name="degrees">{0;90;180;270}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4" i="10" l="1"/>
  <c r="J24" i="10" s="1"/>
  <c r="J2" i="10"/>
  <c r="N4" i="10"/>
  <c r="M10" i="10" s="1"/>
  <c r="M11" i="10" s="1"/>
  <c r="M12" i="10" s="1"/>
  <c r="M13" i="10" s="1"/>
  <c r="I25" i="10" l="1"/>
  <c r="M14" i="10"/>
  <c r="I26" i="10" l="1"/>
  <c r="J25" i="10"/>
  <c r="M15" i="10"/>
  <c r="I27" i="10" l="1"/>
  <c r="J26" i="10"/>
  <c r="M16" i="10"/>
  <c r="J27" i="10" l="1"/>
  <c r="I28" i="10"/>
  <c r="M17" i="10"/>
  <c r="J28" i="10" l="1"/>
  <c r="I29" i="10"/>
  <c r="M18" i="10"/>
  <c r="J29" i="10" l="1"/>
  <c r="I30" i="10"/>
  <c r="M19" i="10"/>
  <c r="I31" i="10" l="1"/>
  <c r="J31" i="10" s="1"/>
  <c r="J30" i="10"/>
  <c r="M20" i="10"/>
  <c r="M21" i="10" l="1"/>
  <c r="M22" i="10" l="1"/>
  <c r="M23" i="10" l="1"/>
  <c r="M24" i="10" l="1"/>
  <c r="M25" i="10" l="1"/>
  <c r="M26" i="10" l="1"/>
  <c r="M27" i="10" l="1"/>
  <c r="M28" i="10" l="1"/>
  <c r="M29" i="10" l="1"/>
  <c r="M30" i="10" l="1"/>
  <c r="M31" i="10" l="1"/>
  <c r="M32" i="10" l="1"/>
  <c r="M33" i="10" l="1"/>
  <c r="M34" i="10" l="1"/>
  <c r="M35" i="10" l="1"/>
  <c r="M36" i="10" l="1"/>
  <c r="M37" i="10" l="1"/>
  <c r="M38" i="10" l="1"/>
  <c r="M39" i="10" l="1"/>
  <c r="M40" i="10" l="1"/>
  <c r="M41" i="10" l="1"/>
  <c r="M42" i="10" l="1"/>
  <c r="M43" i="10" l="1"/>
  <c r="M44" i="10" l="1"/>
  <c r="M45" i="10" l="1"/>
  <c r="M46" i="10" l="1"/>
  <c r="M47" i="10" l="1"/>
  <c r="M48" i="10" l="1"/>
  <c r="M49" i="10" l="1"/>
  <c r="M50" i="10" l="1"/>
  <c r="M51" i="10" l="1"/>
  <c r="M52" i="10" l="1"/>
  <c r="M53" i="10" l="1"/>
  <c r="M54" i="10" l="1"/>
  <c r="M55" i="10" l="1"/>
  <c r="M56" i="10" l="1"/>
  <c r="M57" i="10" l="1"/>
  <c r="M58" i="10" l="1"/>
  <c r="M59" i="10" l="1"/>
  <c r="M60" i="10" l="1"/>
  <c r="M61" i="10" l="1"/>
  <c r="M62" i="10" l="1"/>
  <c r="M63" i="10" l="1"/>
  <c r="M64" i="10" l="1"/>
  <c r="M65" i="10" l="1"/>
  <c r="M66" i="10" l="1"/>
  <c r="M67" i="10" l="1"/>
  <c r="M68" i="10" l="1"/>
  <c r="M69" i="10" l="1"/>
  <c r="M70" i="10" l="1"/>
  <c r="M71" i="10" l="1"/>
  <c r="M72" i="10" l="1"/>
  <c r="M73" i="10" l="1"/>
  <c r="M74" i="10" l="1"/>
  <c r="M75" i="10" l="1"/>
  <c r="M76" i="10" l="1"/>
  <c r="M77" i="10" l="1"/>
  <c r="M78" i="10" l="1"/>
  <c r="M79" i="10" l="1"/>
  <c r="M80" i="10" l="1"/>
  <c r="M81" i="10" l="1"/>
  <c r="M82" i="10" l="1"/>
  <c r="M83" i="10" l="1"/>
  <c r="M84" i="10" l="1"/>
  <c r="M85" i="10" l="1"/>
  <c r="M86" i="10" l="1"/>
  <c r="M87" i="10" l="1"/>
  <c r="M88" i="10" l="1"/>
  <c r="M89" i="10" l="1"/>
  <c r="M90" i="10" l="1"/>
  <c r="M91" i="10" l="1"/>
  <c r="M92" i="10" l="1"/>
  <c r="M93" i="10" l="1"/>
  <c r="M94" i="10" l="1"/>
  <c r="M95" i="10" l="1"/>
  <c r="M96" i="10" l="1"/>
  <c r="M97" i="10" l="1"/>
  <c r="M98" i="10" l="1"/>
  <c r="M99" i="10" l="1"/>
  <c r="M100" i="10" l="1"/>
  <c r="M101" i="10" l="1"/>
  <c r="M102" i="10" l="1"/>
  <c r="M103" i="10" l="1"/>
  <c r="M104" i="10" l="1"/>
  <c r="M105" i="10" l="1"/>
  <c r="M106" i="10" l="1"/>
  <c r="M107" i="10" l="1"/>
  <c r="M108" i="10" l="1"/>
  <c r="M109" i="10" l="1"/>
  <c r="M110" i="10" l="1"/>
  <c r="M111" i="10" l="1"/>
  <c r="M112" i="10" l="1"/>
  <c r="M113" i="10" l="1"/>
  <c r="M114" i="10" l="1"/>
  <c r="M115" i="10" l="1"/>
  <c r="M116" i="10" l="1"/>
  <c r="M117" i="10" l="1"/>
  <c r="M118" i="10" l="1"/>
  <c r="M119" i="10" l="1"/>
  <c r="M120" i="10" l="1"/>
  <c r="M121" i="10" l="1"/>
  <c r="M122" i="10" l="1"/>
  <c r="M123" i="10" l="1"/>
  <c r="M124" i="10" l="1"/>
  <c r="M125" i="10" l="1"/>
  <c r="M126" i="10" l="1"/>
  <c r="M127" i="10" l="1"/>
  <c r="M128" i="10" l="1"/>
  <c r="M129" i="10" l="1"/>
  <c r="M130" i="10" l="1"/>
  <c r="M131" i="10" l="1"/>
  <c r="M132" i="10" l="1"/>
  <c r="M133" i="10" l="1"/>
  <c r="M134" i="10" l="1"/>
  <c r="M135" i="10" l="1"/>
  <c r="M136" i="10" l="1"/>
  <c r="M137" i="10" l="1"/>
  <c r="M138" i="10" l="1"/>
  <c r="M139" i="10" l="1"/>
  <c r="M140" i="10" l="1"/>
  <c r="M141" i="10" l="1"/>
  <c r="M142" i="10" l="1"/>
  <c r="M143" i="10" l="1"/>
  <c r="M144" i="10" l="1"/>
  <c r="M145" i="10" l="1"/>
  <c r="M146" i="10" l="1"/>
  <c r="M147" i="10" l="1"/>
  <c r="M148" i="10" l="1"/>
  <c r="M149" i="10" l="1"/>
  <c r="M150" i="10" l="1"/>
  <c r="M151" i="10" l="1"/>
  <c r="M152" i="10" l="1"/>
  <c r="M153" i="10" l="1"/>
  <c r="M154" i="10" l="1"/>
  <c r="M155" i="10" l="1"/>
  <c r="M156" i="10" l="1"/>
  <c r="M157" i="10" l="1"/>
  <c r="M158" i="10" l="1"/>
  <c r="M159" i="10" l="1"/>
  <c r="M160" i="10" l="1"/>
  <c r="M161" i="10" l="1"/>
  <c r="M162" i="10" l="1"/>
  <c r="M163" i="10" l="1"/>
  <c r="M164" i="10" l="1"/>
  <c r="M165" i="10" l="1"/>
  <c r="M166" i="10" l="1"/>
  <c r="M167" i="10" l="1"/>
  <c r="M168" i="10" l="1"/>
  <c r="M169" i="10" l="1"/>
  <c r="M170" i="10" l="1"/>
  <c r="M171" i="10" l="1"/>
  <c r="M172" i="10" l="1"/>
  <c r="M173" i="10" l="1"/>
  <c r="M174" i="10" l="1"/>
  <c r="M175" i="10" l="1"/>
  <c r="M176" i="10" l="1"/>
  <c r="M177" i="10" l="1"/>
  <c r="M178" i="10" l="1"/>
  <c r="M179" i="10" l="1"/>
  <c r="M180" i="10" l="1"/>
  <c r="M181" i="10" l="1"/>
  <c r="M182" i="10" l="1"/>
  <c r="M183" i="10" l="1"/>
  <c r="M184" i="10" l="1"/>
  <c r="M185" i="10" l="1"/>
  <c r="M186" i="10" l="1"/>
  <c r="M187" i="10" l="1"/>
  <c r="M188" i="10" l="1"/>
  <c r="M189" i="10" l="1"/>
  <c r="M190" i="10" l="1"/>
  <c r="M191" i="10" l="1"/>
  <c r="M192" i="10" l="1"/>
  <c r="M193" i="10" l="1"/>
  <c r="M194" i="10" l="1"/>
  <c r="M195" i="10" l="1"/>
  <c r="M196" i="10" l="1"/>
  <c r="M197" i="10" l="1"/>
  <c r="M198" i="10" l="1"/>
  <c r="M199" i="10" l="1"/>
  <c r="M200" i="10" l="1"/>
  <c r="M201" i="10" l="1"/>
  <c r="M202" i="10" l="1"/>
  <c r="M203" i="10" l="1"/>
  <c r="M204" i="10" l="1"/>
  <c r="M205" i="10" l="1"/>
  <c r="M206" i="10" l="1"/>
  <c r="M207" i="10" l="1"/>
  <c r="M208" i="10" l="1"/>
  <c r="M209" i="10" l="1"/>
  <c r="C5" i="10" l="1"/>
  <c r="C6" i="10" s="1"/>
  <c r="C8" i="10" s="1"/>
  <c r="J20" i="10" s="1"/>
  <c r="C9" i="10" l="1"/>
  <c r="J3" i="10" s="1"/>
  <c r="J5" i="10"/>
  <c r="J6" i="10"/>
  <c r="J4" i="10"/>
  <c r="C7" i="10"/>
  <c r="K20" i="10" l="1"/>
  <c r="J7" i="10"/>
  <c r="J8" i="10" s="1"/>
  <c r="E17" i="10" s="1"/>
  <c r="J21" i="10" l="1"/>
  <c r="N2" i="10"/>
  <c r="Q3" i="10" s="1"/>
  <c r="B17" i="10"/>
  <c r="Q4" i="10" l="1"/>
  <c r="Q5" i="10" s="1"/>
  <c r="N22" i="10" l="1"/>
  <c r="N38" i="10"/>
  <c r="N54" i="10"/>
  <c r="N70" i="10"/>
  <c r="N86" i="10"/>
  <c r="N102" i="10"/>
  <c r="N118" i="10"/>
  <c r="O118" i="10" s="1"/>
  <c r="N134" i="10"/>
  <c r="O134" i="10" s="1"/>
  <c r="N150" i="10"/>
  <c r="O150" i="10" s="1"/>
  <c r="N166" i="10"/>
  <c r="O166" i="10" s="1"/>
  <c r="N182" i="10"/>
  <c r="O182" i="10" s="1"/>
  <c r="N198" i="10"/>
  <c r="O198" i="10" s="1"/>
  <c r="N71" i="10"/>
  <c r="N119" i="10"/>
  <c r="O119" i="10" s="1"/>
  <c r="N151" i="10"/>
  <c r="O151" i="10" s="1"/>
  <c r="N167" i="10"/>
  <c r="O167" i="10" s="1"/>
  <c r="N199" i="10"/>
  <c r="O199" i="10" s="1"/>
  <c r="N184" i="10"/>
  <c r="O184" i="10" s="1"/>
  <c r="N204" i="10"/>
  <c r="O204" i="10" s="1"/>
  <c r="N93" i="10"/>
  <c r="N158" i="10"/>
  <c r="O158" i="10" s="1"/>
  <c r="N206" i="10"/>
  <c r="O206" i="10" s="1"/>
  <c r="N175" i="10"/>
  <c r="O175" i="10" s="1"/>
  <c r="N32" i="10"/>
  <c r="N65" i="10"/>
  <c r="N146" i="10"/>
  <c r="O146" i="10" s="1"/>
  <c r="N35" i="10"/>
  <c r="N116" i="10"/>
  <c r="O116" i="10" s="1"/>
  <c r="N101" i="10"/>
  <c r="N23" i="10"/>
  <c r="N39" i="10"/>
  <c r="N55" i="10"/>
  <c r="N87" i="10"/>
  <c r="N103" i="10"/>
  <c r="N135" i="10"/>
  <c r="O135" i="10" s="1"/>
  <c r="N183" i="10"/>
  <c r="O183" i="10" s="1"/>
  <c r="N200" i="10"/>
  <c r="O200" i="10" s="1"/>
  <c r="N77" i="10"/>
  <c r="N190" i="10"/>
  <c r="O190" i="10" s="1"/>
  <c r="N63" i="10"/>
  <c r="N207" i="10"/>
  <c r="O207" i="10" s="1"/>
  <c r="N192" i="10"/>
  <c r="O192" i="10" s="1"/>
  <c r="N97" i="10"/>
  <c r="N130" i="10"/>
  <c r="O130" i="10" s="1"/>
  <c r="N147" i="10"/>
  <c r="O147" i="10" s="1"/>
  <c r="N68" i="10"/>
  <c r="N149" i="10"/>
  <c r="O149" i="10" s="1"/>
  <c r="N24" i="10"/>
  <c r="N40" i="10"/>
  <c r="N56" i="10"/>
  <c r="N72" i="10"/>
  <c r="N88" i="10"/>
  <c r="N104" i="10"/>
  <c r="N120" i="10"/>
  <c r="O120" i="10" s="1"/>
  <c r="N136" i="10"/>
  <c r="O136" i="10" s="1"/>
  <c r="N152" i="10"/>
  <c r="O152" i="10" s="1"/>
  <c r="N168" i="10"/>
  <c r="O168" i="10" s="1"/>
  <c r="N109" i="10"/>
  <c r="O109" i="10" s="1"/>
  <c r="N126" i="10"/>
  <c r="O126" i="10" s="1"/>
  <c r="N95" i="10"/>
  <c r="N144" i="10"/>
  <c r="O144" i="10" s="1"/>
  <c r="N161" i="10"/>
  <c r="O161" i="10" s="1"/>
  <c r="N162" i="10"/>
  <c r="O162" i="10" s="1"/>
  <c r="N19" i="10"/>
  <c r="N196" i="10"/>
  <c r="O196" i="10" s="1"/>
  <c r="N69" i="10"/>
  <c r="N10" i="10"/>
  <c r="N25" i="10"/>
  <c r="N41" i="10"/>
  <c r="N57" i="10"/>
  <c r="N73" i="10"/>
  <c r="N89" i="10"/>
  <c r="N105" i="10"/>
  <c r="N121" i="10"/>
  <c r="O121" i="10" s="1"/>
  <c r="N137" i="10"/>
  <c r="O137" i="10" s="1"/>
  <c r="N153" i="10"/>
  <c r="O153" i="10" s="1"/>
  <c r="N169" i="10"/>
  <c r="O169" i="10" s="1"/>
  <c r="N185" i="10"/>
  <c r="O185" i="10" s="1"/>
  <c r="N201" i="10"/>
  <c r="O201" i="10" s="1"/>
  <c r="N170" i="10"/>
  <c r="O170" i="10" s="1"/>
  <c r="N202" i="10"/>
  <c r="O202" i="10" s="1"/>
  <c r="N187" i="10"/>
  <c r="O187" i="10" s="1"/>
  <c r="N140" i="10"/>
  <c r="O140" i="10" s="1"/>
  <c r="N173" i="10"/>
  <c r="O173" i="10" s="1"/>
  <c r="N62" i="10"/>
  <c r="N191" i="10"/>
  <c r="O191" i="10" s="1"/>
  <c r="N128" i="10"/>
  <c r="O128" i="10" s="1"/>
  <c r="N113" i="10"/>
  <c r="O113" i="10" s="1"/>
  <c r="N98" i="10"/>
  <c r="N115" i="10"/>
  <c r="O115" i="10" s="1"/>
  <c r="N84" i="10"/>
  <c r="N117" i="10"/>
  <c r="O117" i="10" s="1"/>
  <c r="N9" i="10"/>
  <c r="N26" i="10"/>
  <c r="N42" i="10"/>
  <c r="N58" i="10"/>
  <c r="N74" i="10"/>
  <c r="N90" i="10"/>
  <c r="N106" i="10"/>
  <c r="N122" i="10"/>
  <c r="O122" i="10" s="1"/>
  <c r="N138" i="10"/>
  <c r="O138" i="10" s="1"/>
  <c r="N154" i="10"/>
  <c r="O154" i="10" s="1"/>
  <c r="N186" i="10"/>
  <c r="O186" i="10" s="1"/>
  <c r="N203" i="10"/>
  <c r="O203" i="10" s="1"/>
  <c r="N156" i="10"/>
  <c r="O156" i="10" s="1"/>
  <c r="N125" i="10"/>
  <c r="O125" i="10" s="1"/>
  <c r="N78" i="10"/>
  <c r="N143" i="10"/>
  <c r="O143" i="10" s="1"/>
  <c r="N96" i="10"/>
  <c r="N81" i="10"/>
  <c r="N178" i="10"/>
  <c r="O178" i="10" s="1"/>
  <c r="N51" i="10"/>
  <c r="N148" i="10"/>
  <c r="O148" i="10" s="1"/>
  <c r="N21" i="10"/>
  <c r="N12" i="10"/>
  <c r="N27" i="10"/>
  <c r="N43" i="10"/>
  <c r="N59" i="10"/>
  <c r="N75" i="10"/>
  <c r="N91" i="10"/>
  <c r="N107" i="10"/>
  <c r="N123" i="10"/>
  <c r="O123" i="10" s="1"/>
  <c r="N139" i="10"/>
  <c r="O139" i="10" s="1"/>
  <c r="N155" i="10"/>
  <c r="O155" i="10" s="1"/>
  <c r="N171" i="10"/>
  <c r="O171" i="10" s="1"/>
  <c r="N188" i="10"/>
  <c r="O188" i="10" s="1"/>
  <c r="N157" i="10"/>
  <c r="O157" i="10" s="1"/>
  <c r="N189" i="10"/>
  <c r="O189" i="10" s="1"/>
  <c r="N110" i="10"/>
  <c r="O110" i="10" s="1"/>
  <c r="N127" i="10"/>
  <c r="O127" i="10" s="1"/>
  <c r="N80" i="10"/>
  <c r="N145" i="10"/>
  <c r="O145" i="10" s="1"/>
  <c r="N66" i="10"/>
  <c r="N195" i="10"/>
  <c r="O195" i="10" s="1"/>
  <c r="N36" i="10"/>
  <c r="N133" i="10"/>
  <c r="O133" i="10" s="1"/>
  <c r="N13" i="10"/>
  <c r="N28" i="10"/>
  <c r="N44" i="10"/>
  <c r="N60" i="10"/>
  <c r="N76" i="10"/>
  <c r="N92" i="10"/>
  <c r="N108" i="10"/>
  <c r="N124" i="10"/>
  <c r="O124" i="10" s="1"/>
  <c r="N172" i="10"/>
  <c r="O172" i="10" s="1"/>
  <c r="N205" i="10"/>
  <c r="O205" i="10" s="1"/>
  <c r="N142" i="10"/>
  <c r="O142" i="10" s="1"/>
  <c r="N79" i="10"/>
  <c r="N160" i="10"/>
  <c r="O160" i="10" s="1"/>
  <c r="N33" i="10"/>
  <c r="N194" i="10"/>
  <c r="O194" i="10" s="1"/>
  <c r="N99" i="10"/>
  <c r="N180" i="10"/>
  <c r="O180" i="10" s="1"/>
  <c r="N37" i="10"/>
  <c r="N11" i="10"/>
  <c r="N29" i="10"/>
  <c r="N45" i="10"/>
  <c r="N61" i="10"/>
  <c r="N141" i="10"/>
  <c r="O141" i="10" s="1"/>
  <c r="N174" i="10"/>
  <c r="O174" i="10" s="1"/>
  <c r="N47" i="10"/>
  <c r="N112" i="10"/>
  <c r="O112" i="10" s="1"/>
  <c r="N49" i="10"/>
  <c r="N114" i="10"/>
  <c r="O114" i="10" s="1"/>
  <c r="N83" i="10"/>
  <c r="N100" i="10"/>
  <c r="N53" i="10"/>
  <c r="N14" i="10"/>
  <c r="N30" i="10"/>
  <c r="N46" i="10"/>
  <c r="N94" i="10"/>
  <c r="N159" i="10"/>
  <c r="O159" i="10" s="1"/>
  <c r="N64" i="10"/>
  <c r="N208" i="10"/>
  <c r="O208" i="10" s="1"/>
  <c r="N193" i="10"/>
  <c r="O193" i="10" s="1"/>
  <c r="N34" i="10"/>
  <c r="N15" i="10"/>
  <c r="N31" i="10"/>
  <c r="N111" i="10"/>
  <c r="O111" i="10" s="1"/>
  <c r="N176" i="10"/>
  <c r="O176" i="10" s="1"/>
  <c r="N129" i="10"/>
  <c r="O129" i="10" s="1"/>
  <c r="N82" i="10"/>
  <c r="N163" i="10"/>
  <c r="O163" i="10" s="1"/>
  <c r="N52" i="10"/>
  <c r="N165" i="10"/>
  <c r="O165" i="10" s="1"/>
  <c r="N16" i="10"/>
  <c r="N48" i="10"/>
  <c r="N177" i="10"/>
  <c r="O177" i="10" s="1"/>
  <c r="N50" i="10"/>
  <c r="N179" i="10"/>
  <c r="O179" i="10" s="1"/>
  <c r="N20" i="10"/>
  <c r="N197" i="10"/>
  <c r="O197" i="10" s="1"/>
  <c r="N17" i="10"/>
  <c r="N209" i="10"/>
  <c r="O209" i="10" s="1"/>
  <c r="N67" i="10"/>
  <c r="N164" i="10"/>
  <c r="O164" i="10" s="1"/>
  <c r="N85" i="10"/>
  <c r="N18" i="10"/>
  <c r="N132" i="10"/>
  <c r="O132" i="10" s="1"/>
  <c r="N181" i="10"/>
  <c r="O181" i="10" s="1"/>
  <c r="N131" i="10"/>
  <c r="O131" i="10" s="1"/>
  <c r="Q167" i="10" l="1"/>
  <c r="P167" i="10"/>
  <c r="P201" i="10"/>
  <c r="Q201" i="10"/>
  <c r="Q151" i="10"/>
  <c r="P151" i="10"/>
  <c r="P119" i="10"/>
  <c r="Q119" i="10"/>
  <c r="Q143" i="10"/>
  <c r="P143" i="10"/>
  <c r="P153" i="10"/>
  <c r="Q153" i="10"/>
  <c r="P130" i="10"/>
  <c r="Q130" i="10"/>
  <c r="Q116" i="10"/>
  <c r="P116" i="10"/>
  <c r="Q198" i="10"/>
  <c r="P198" i="10"/>
  <c r="P124" i="10"/>
  <c r="Q124" i="10"/>
  <c r="P178" i="10"/>
  <c r="Q178" i="10"/>
  <c r="P188" i="10"/>
  <c r="Q188" i="10"/>
  <c r="P169" i="10"/>
  <c r="Q169" i="10"/>
  <c r="P137" i="10"/>
  <c r="Q137" i="10"/>
  <c r="P126" i="10"/>
  <c r="Q126" i="10"/>
  <c r="Q182" i="10"/>
  <c r="P182" i="10"/>
  <c r="Q189" i="10"/>
  <c r="P189" i="10"/>
  <c r="Q144" i="10"/>
  <c r="P144" i="10"/>
  <c r="P109" i="10"/>
  <c r="Q109" i="10"/>
  <c r="P192" i="10"/>
  <c r="Q192" i="10"/>
  <c r="Q146" i="10"/>
  <c r="P146" i="10"/>
  <c r="P166" i="10"/>
  <c r="Q166" i="10"/>
  <c r="Q197" i="10"/>
  <c r="P197" i="10"/>
  <c r="P193" i="10"/>
  <c r="Q193" i="10"/>
  <c r="P179" i="10"/>
  <c r="Q179" i="10"/>
  <c r="P155" i="10"/>
  <c r="Q155" i="10"/>
  <c r="P123" i="10"/>
  <c r="Q123" i="10"/>
  <c r="P156" i="10"/>
  <c r="Q156" i="10"/>
  <c r="Q168" i="10"/>
  <c r="P168" i="10"/>
  <c r="Q207" i="10"/>
  <c r="P207" i="10"/>
  <c r="Q150" i="10"/>
  <c r="P150" i="10"/>
  <c r="Q203" i="10"/>
  <c r="P203" i="10"/>
  <c r="P113" i="10"/>
  <c r="Q113" i="10"/>
  <c r="Q152" i="10"/>
  <c r="P152" i="10"/>
  <c r="Q134" i="10"/>
  <c r="P134" i="10"/>
  <c r="Q161" i="10"/>
  <c r="P161" i="10"/>
  <c r="P186" i="10"/>
  <c r="Q186" i="10"/>
  <c r="Q128" i="10"/>
  <c r="P128" i="10"/>
  <c r="P136" i="10"/>
  <c r="Q136" i="10"/>
  <c r="P190" i="10"/>
  <c r="Q190" i="10"/>
  <c r="Q175" i="10"/>
  <c r="P175" i="10"/>
  <c r="Q118" i="10"/>
  <c r="P118" i="10"/>
  <c r="P162" i="10"/>
  <c r="Q162" i="10"/>
  <c r="P208" i="10"/>
  <c r="Q208" i="10"/>
  <c r="P177" i="10"/>
  <c r="Q177" i="10"/>
  <c r="P206" i="10"/>
  <c r="Q206" i="10"/>
  <c r="P147" i="10"/>
  <c r="Q147" i="10"/>
  <c r="Q115" i="10"/>
  <c r="P115" i="10"/>
  <c r="P180" i="10"/>
  <c r="Q180" i="10"/>
  <c r="P181" i="10"/>
  <c r="Q181" i="10"/>
  <c r="P195" i="10"/>
  <c r="Q195" i="10"/>
  <c r="P191" i="10"/>
  <c r="Q191" i="10"/>
  <c r="Q129" i="10"/>
  <c r="P129" i="10"/>
  <c r="Q160" i="10"/>
  <c r="P160" i="10"/>
  <c r="Q138" i="10"/>
  <c r="P138" i="10"/>
  <c r="Q200" i="10"/>
  <c r="P200" i="10"/>
  <c r="P158" i="10"/>
  <c r="Q158" i="10"/>
  <c r="P174" i="10"/>
  <c r="Q174" i="10"/>
  <c r="P141" i="10"/>
  <c r="Q141" i="10"/>
  <c r="P131" i="10"/>
  <c r="Q131" i="10"/>
  <c r="Q163" i="10"/>
  <c r="P163" i="10"/>
  <c r="P164" i="10"/>
  <c r="Q164" i="10"/>
  <c r="Q114" i="10"/>
  <c r="P114" i="10"/>
  <c r="Q145" i="10"/>
  <c r="P145" i="10"/>
  <c r="P122" i="10"/>
  <c r="Q122" i="10"/>
  <c r="P173" i="10"/>
  <c r="Q173" i="10"/>
  <c r="Q183" i="10"/>
  <c r="P183" i="10"/>
  <c r="P157" i="10"/>
  <c r="Q157" i="10"/>
  <c r="Q185" i="10"/>
  <c r="P185" i="10"/>
  <c r="Q171" i="10"/>
  <c r="P171" i="10"/>
  <c r="Q121" i="10"/>
  <c r="P121" i="10"/>
  <c r="P165" i="10"/>
  <c r="Q165" i="10"/>
  <c r="Q194" i="10"/>
  <c r="P194" i="10"/>
  <c r="P154" i="10"/>
  <c r="Q154" i="10"/>
  <c r="P142" i="10"/>
  <c r="Q142" i="10"/>
  <c r="P140" i="10"/>
  <c r="Q140" i="10"/>
  <c r="Q135" i="10"/>
  <c r="P135" i="10"/>
  <c r="P204" i="10"/>
  <c r="Q204" i="10"/>
  <c r="Q170" i="10"/>
  <c r="P170" i="10"/>
  <c r="Q117" i="10"/>
  <c r="P117" i="10"/>
  <c r="Q125" i="10"/>
  <c r="P125" i="10"/>
  <c r="P132" i="10"/>
  <c r="Q132" i="10"/>
  <c r="P209" i="10"/>
  <c r="Q209" i="10"/>
  <c r="P112" i="10"/>
  <c r="Q112" i="10"/>
  <c r="Q205" i="10"/>
  <c r="P205" i="10"/>
  <c r="P127" i="10"/>
  <c r="Q127" i="10"/>
  <c r="Q187" i="10"/>
  <c r="P187" i="10"/>
  <c r="P184" i="10"/>
  <c r="Q184" i="10"/>
  <c r="P149" i="10"/>
  <c r="Q149" i="10"/>
  <c r="P159" i="10"/>
  <c r="Q159" i="10"/>
  <c r="P139" i="10"/>
  <c r="Q139" i="10"/>
  <c r="Q133" i="10"/>
  <c r="P133" i="10"/>
  <c r="Q120" i="10"/>
  <c r="P120" i="10"/>
  <c r="P176" i="10"/>
  <c r="Q176" i="10"/>
  <c r="P111" i="10"/>
  <c r="Q111" i="10"/>
  <c r="P172" i="10"/>
  <c r="Q172" i="10"/>
  <c r="Q110" i="10"/>
  <c r="P110" i="10"/>
  <c r="Q148" i="10"/>
  <c r="P148" i="10"/>
  <c r="P202" i="10"/>
  <c r="Q202" i="10"/>
  <c r="Q196" i="10"/>
  <c r="P196" i="10"/>
  <c r="P199" i="10"/>
  <c r="Q199" i="10"/>
  <c r="P51" i="10"/>
  <c r="O51" i="10"/>
  <c r="Q51" i="10"/>
  <c r="Q19" i="10"/>
  <c r="O19" i="10"/>
  <c r="P19" i="10"/>
  <c r="O26" i="10"/>
  <c r="P26" i="10"/>
  <c r="Q26" i="10"/>
  <c r="Q23" i="10"/>
  <c r="O23" i="10"/>
  <c r="P23" i="10"/>
  <c r="O20" i="10"/>
  <c r="P20" i="10"/>
  <c r="Q20" i="10"/>
  <c r="Q101" i="10"/>
  <c r="P101" i="10"/>
  <c r="O101" i="10"/>
  <c r="P71" i="10"/>
  <c r="Q71" i="10"/>
  <c r="O71" i="10"/>
  <c r="O34" i="10"/>
  <c r="P34" i="10"/>
  <c r="Q34" i="10"/>
  <c r="P95" i="10"/>
  <c r="Q95" i="10"/>
  <c r="O95" i="10"/>
  <c r="P50" i="10"/>
  <c r="Q50" i="10"/>
  <c r="O50" i="10"/>
  <c r="Q84" i="10"/>
  <c r="P84" i="10"/>
  <c r="O84" i="10"/>
  <c r="P97" i="10"/>
  <c r="Q97" i="10"/>
  <c r="O97" i="10"/>
  <c r="P35" i="10"/>
  <c r="O35" i="10"/>
  <c r="Q35" i="10"/>
  <c r="Q108" i="10"/>
  <c r="P108" i="10"/>
  <c r="O108" i="10"/>
  <c r="Q45" i="10"/>
  <c r="P45" i="10"/>
  <c r="O45" i="10"/>
  <c r="Q60" i="10"/>
  <c r="P60" i="10"/>
  <c r="O60" i="10"/>
  <c r="Q37" i="10"/>
  <c r="O37" i="10"/>
  <c r="P37" i="10"/>
  <c r="Q92" i="10"/>
  <c r="P92" i="10"/>
  <c r="O92" i="10"/>
  <c r="Q76" i="10"/>
  <c r="O76" i="10"/>
  <c r="P76" i="10"/>
  <c r="Q78" i="10"/>
  <c r="O78" i="10"/>
  <c r="P78" i="10"/>
  <c r="P30" i="10"/>
  <c r="Q30" i="10"/>
  <c r="O30" i="10"/>
  <c r="Q98" i="10"/>
  <c r="O98" i="10"/>
  <c r="P98" i="10"/>
  <c r="P105" i="10"/>
  <c r="O105" i="10"/>
  <c r="Q105" i="10"/>
  <c r="P65" i="10"/>
  <c r="Q65" i="10"/>
  <c r="O65" i="10"/>
  <c r="O91" i="10"/>
  <c r="P91" i="10"/>
  <c r="Q91" i="10"/>
  <c r="P89" i="10"/>
  <c r="O89" i="10"/>
  <c r="Q89" i="10"/>
  <c r="P63" i="10"/>
  <c r="Q63" i="10"/>
  <c r="O63" i="10"/>
  <c r="O32" i="10"/>
  <c r="Q32" i="10"/>
  <c r="P32" i="10"/>
  <c r="P9" i="10"/>
  <c r="Q9" i="10"/>
  <c r="O9" i="10"/>
  <c r="O48" i="10"/>
  <c r="Q48" i="10"/>
  <c r="P48" i="10"/>
  <c r="P16" i="10"/>
  <c r="O16" i="10"/>
  <c r="Q16" i="10"/>
  <c r="O75" i="10"/>
  <c r="P75" i="10"/>
  <c r="Q75" i="10"/>
  <c r="Q73" i="10"/>
  <c r="P73" i="10"/>
  <c r="O73" i="10"/>
  <c r="P55" i="10"/>
  <c r="O55" i="10"/>
  <c r="Q55" i="10"/>
  <c r="O68" i="10"/>
  <c r="Q68" i="10"/>
  <c r="P68" i="10"/>
  <c r="Q28" i="10"/>
  <c r="P28" i="10"/>
  <c r="O28" i="10"/>
  <c r="Q14" i="10"/>
  <c r="P14" i="10"/>
  <c r="O14" i="10"/>
  <c r="O59" i="10"/>
  <c r="Q59" i="10"/>
  <c r="P59" i="10"/>
  <c r="O57" i="10"/>
  <c r="Q57" i="10"/>
  <c r="P57" i="10"/>
  <c r="Q77" i="10"/>
  <c r="O77" i="10"/>
  <c r="P77" i="10"/>
  <c r="Q102" i="10"/>
  <c r="O102" i="10"/>
  <c r="P102" i="10"/>
  <c r="O58" i="10"/>
  <c r="Q58" i="10"/>
  <c r="P58" i="10"/>
  <c r="Q44" i="10"/>
  <c r="P44" i="10"/>
  <c r="O44" i="10"/>
  <c r="O18" i="10"/>
  <c r="P18" i="10"/>
  <c r="Q18" i="10"/>
  <c r="Q66" i="10"/>
  <c r="P66" i="10"/>
  <c r="O66" i="10"/>
  <c r="Q43" i="10"/>
  <c r="O43" i="10"/>
  <c r="P43" i="10"/>
  <c r="P62" i="10"/>
  <c r="O62" i="10"/>
  <c r="Q62" i="10"/>
  <c r="Q41" i="10"/>
  <c r="P41" i="10"/>
  <c r="O41" i="10"/>
  <c r="Q104" i="10"/>
  <c r="P104" i="10"/>
  <c r="O104" i="10"/>
  <c r="Q86" i="10"/>
  <c r="O86" i="10"/>
  <c r="P86" i="10"/>
  <c r="Q42" i="10"/>
  <c r="P42" i="10"/>
  <c r="O42" i="10"/>
  <c r="O53" i="10"/>
  <c r="P53" i="10"/>
  <c r="Q53" i="10"/>
  <c r="P33" i="10"/>
  <c r="Q33" i="10"/>
  <c r="O33" i="10"/>
  <c r="Q79" i="10"/>
  <c r="O79" i="10"/>
  <c r="P79" i="10"/>
  <c r="P27" i="10"/>
  <c r="O27" i="10"/>
  <c r="Q27" i="10"/>
  <c r="P25" i="10"/>
  <c r="Q25" i="10"/>
  <c r="O25" i="10"/>
  <c r="Q88" i="10"/>
  <c r="P88" i="10"/>
  <c r="O88" i="10"/>
  <c r="O93" i="10"/>
  <c r="P93" i="10"/>
  <c r="Q93" i="10"/>
  <c r="Q70" i="10"/>
  <c r="O70" i="10"/>
  <c r="P70" i="10"/>
  <c r="Q24" i="10"/>
  <c r="P24" i="10"/>
  <c r="O24" i="10"/>
  <c r="O81" i="10"/>
  <c r="Q81" i="10"/>
  <c r="P81" i="10"/>
  <c r="O94" i="10"/>
  <c r="Q94" i="10"/>
  <c r="P94" i="10"/>
  <c r="Q46" i="10"/>
  <c r="O46" i="10"/>
  <c r="P46" i="10"/>
  <c r="O107" i="10"/>
  <c r="P107" i="10"/>
  <c r="Q107" i="10"/>
  <c r="P36" i="10"/>
  <c r="O36" i="10"/>
  <c r="Q36" i="10"/>
  <c r="Q100" i="10"/>
  <c r="P100" i="10"/>
  <c r="O100" i="10"/>
  <c r="O83" i="10"/>
  <c r="Q83" i="10"/>
  <c r="P83" i="10"/>
  <c r="O49" i="10"/>
  <c r="P49" i="10"/>
  <c r="Q49" i="10"/>
  <c r="P80" i="10"/>
  <c r="Q80" i="10"/>
  <c r="O80" i="10"/>
  <c r="O12" i="10"/>
  <c r="P12" i="10"/>
  <c r="Q12" i="10"/>
  <c r="P106" i="10"/>
  <c r="O106" i="10"/>
  <c r="Q106" i="10"/>
  <c r="Q10" i="10"/>
  <c r="O10" i="10"/>
  <c r="P10" i="10"/>
  <c r="O72" i="10"/>
  <c r="P72" i="10"/>
  <c r="Q72" i="10"/>
  <c r="O54" i="10"/>
  <c r="P54" i="10"/>
  <c r="Q54" i="10"/>
  <c r="O61" i="10"/>
  <c r="P61" i="10"/>
  <c r="Q61" i="10"/>
  <c r="Q64" i="10"/>
  <c r="P64" i="10"/>
  <c r="O64" i="10"/>
  <c r="Q29" i="10"/>
  <c r="P29" i="10"/>
  <c r="O29" i="10"/>
  <c r="Q13" i="10"/>
  <c r="P13" i="10"/>
  <c r="O13" i="10"/>
  <c r="Q99" i="10"/>
  <c r="P99" i="10"/>
  <c r="O99" i="10"/>
  <c r="Q82" i="10"/>
  <c r="O82" i="10"/>
  <c r="P82" i="10"/>
  <c r="O67" i="10"/>
  <c r="Q67" i="10"/>
  <c r="P67" i="10"/>
  <c r="O31" i="10"/>
  <c r="P31" i="10"/>
  <c r="Q31" i="10"/>
  <c r="O21" i="10"/>
  <c r="Q21" i="10"/>
  <c r="P21" i="10"/>
  <c r="Q90" i="10"/>
  <c r="O90" i="10"/>
  <c r="P90" i="10"/>
  <c r="P69" i="10"/>
  <c r="O69" i="10"/>
  <c r="Q69" i="10"/>
  <c r="P56" i="10"/>
  <c r="O56" i="10"/>
  <c r="Q56" i="10"/>
  <c r="O103" i="10"/>
  <c r="Q103" i="10"/>
  <c r="P103" i="10"/>
  <c r="Q38" i="10"/>
  <c r="P38" i="10"/>
  <c r="O38" i="10"/>
  <c r="O39" i="10"/>
  <c r="Q39" i="10"/>
  <c r="P39" i="10"/>
  <c r="Q96" i="10"/>
  <c r="O96" i="10"/>
  <c r="P96" i="10"/>
  <c r="Q11" i="10"/>
  <c r="P11" i="10"/>
  <c r="O11" i="10"/>
  <c r="P52" i="10"/>
  <c r="Q52" i="10"/>
  <c r="O52" i="10"/>
  <c r="O85" i="10"/>
  <c r="P85" i="10"/>
  <c r="Q85" i="10"/>
  <c r="O17" i="10"/>
  <c r="P17" i="10"/>
  <c r="Q17" i="10"/>
  <c r="O15" i="10"/>
  <c r="P15" i="10"/>
  <c r="Q15" i="10"/>
  <c r="Q47" i="10"/>
  <c r="P47" i="10"/>
  <c r="O47" i="10"/>
  <c r="P74" i="10"/>
  <c r="O74" i="10"/>
  <c r="Q74" i="10"/>
  <c r="P40" i="10"/>
  <c r="O40" i="10"/>
  <c r="Q40" i="10"/>
  <c r="Q87" i="10"/>
  <c r="P87" i="10"/>
  <c r="O87" i="10"/>
  <c r="Q22" i="10"/>
  <c r="O22" i="10"/>
  <c r="P22" i="10"/>
</calcChain>
</file>

<file path=xl/sharedStrings.xml><?xml version="1.0" encoding="utf-8"?>
<sst xmlns="http://schemas.openxmlformats.org/spreadsheetml/2006/main" count="48" uniqueCount="47">
  <si>
    <t>Date</t>
  </si>
  <si>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</si>
  <si>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</si>
  <si>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</si>
  <si>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</si>
  <si>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t>Leap year?</t>
  </si>
  <si>
    <t>Day nr.</t>
  </si>
  <si>
    <r>
      <rPr>
        <b/>
        <sz val="14"/>
        <color theme="0"/>
        <rFont val="Calibri (Body)"/>
      </rPr>
      <t>Compiled by</t>
    </r>
    <r>
      <rPr>
        <sz val="14"/>
        <color theme="0"/>
        <rFont val="Calibri (Body)"/>
      </rPr>
      <t>: Anton Viola (Astronomy Morsels).</t>
    </r>
  </si>
  <si>
    <t>Inputs</t>
  </si>
  <si>
    <t>Weekday</t>
  </si>
  <si>
    <t>Days since Epoch</t>
  </si>
  <si>
    <t>Time</t>
  </si>
  <si>
    <t>D</t>
  </si>
  <si>
    <t>M</t>
  </si>
  <si>
    <t>M'</t>
  </si>
  <si>
    <r>
      <rPr>
        <b/>
        <sz val="14"/>
        <color theme="0"/>
        <rFont val="Calibri (Body)"/>
      </rPr>
      <t>Latest update</t>
    </r>
    <r>
      <rPr>
        <sz val="14"/>
        <color theme="0"/>
        <rFont val="Calibri (Body)"/>
      </rPr>
      <t>: 23rd May, 2024.</t>
    </r>
  </si>
  <si>
    <t>V1.0</t>
  </si>
  <si>
    <t>DtoR</t>
  </si>
  <si>
    <t>i</t>
  </si>
  <si>
    <t>T</t>
  </si>
  <si>
    <t>From any location on the Earth, the Moon appears to be a circular disk which, at any specific time, is illuminated to some degree by direct sunlight. Like the Earth, the Moon is a sphere which is always half illuminated by the Sun, but as the Moon orbits the Earth we get to see more or less of the illuminated half. During each lunar orbit (a lunar month), we see the Moon's appearance change from not visibly illuminated through partially illuminated to fully illuminated, then back through partially illuminated to not illuminated again. This spreadsheet calculates the illuminated fraction of the Moon for a specific date.</t>
  </si>
  <si>
    <t>k</t>
  </si>
  <si>
    <t>JDE</t>
  </si>
  <si>
    <t>Angle</t>
  </si>
  <si>
    <t>dgr</t>
  </si>
  <si>
    <t>cos</t>
  </si>
  <si>
    <t>minor semi axis</t>
  </si>
  <si>
    <t>major semi axis</t>
  </si>
  <si>
    <t>x</t>
  </si>
  <si>
    <t>ellipse</t>
  </si>
  <si>
    <t>black bottom</t>
  </si>
  <si>
    <t>transparent</t>
  </si>
  <si>
    <t>black top</t>
  </si>
  <si>
    <t>angle</t>
  </si>
  <si>
    <t>Full moon</t>
  </si>
  <si>
    <t>New moon</t>
  </si>
  <si>
    <t>Waxing crescent</t>
  </si>
  <si>
    <t>First quarter</t>
  </si>
  <si>
    <t>Waxing gibbous</t>
  </si>
  <si>
    <t>Waning gibbous</t>
  </si>
  <si>
    <t>Last quarter</t>
  </si>
  <si>
    <t>Waning crescent</t>
  </si>
  <si>
    <r>
      <t>JDE</t>
    </r>
    <r>
      <rPr>
        <vertAlign val="subscript"/>
        <sz val="12"/>
        <rFont val="Calibri"/>
        <family val="2"/>
      </rPr>
      <t>new moon</t>
    </r>
  </si>
  <si>
    <t>delta</t>
  </si>
  <si>
    <t>reference date (08.05.2024)</t>
  </si>
  <si>
    <t>stepsize</t>
  </si>
  <si>
    <t>#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</si>
</sst>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h:mm;@"/>
    <numFmt numFmtId="166" formatCode="#,##0.000"/>
  </numFmts>
  <fonts count="2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i/>
      <sz val="14"/>
      <color theme="0"/>
      <name val="Calibri"/>
      <family val="2"/>
    </font>
    <font>
      <u/>
      <sz val="12"/>
      <color theme="10"/>
      <name val="Calibri"/>
      <family val="2"/>
      <scheme val="minor"/>
    </font>
    <font>
      <sz val="11"/>
      <color theme="1"/>
      <name val="Calibri"/>
      <family val="2"/>
      <scheme val="minor"/>
    </font>
    <font>
      <sz val="9"/>
      <color theme="1"/>
      <name val="Calibri"/>
      <family val="2"/>
      <scheme val="minor"/>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0"/>
      <name val="Arial"/>
      <family val="2"/>
    </font>
    <font>
      <sz val="12"/>
      <name val="Calibri"/>
      <family val="2"/>
    </font>
    <font>
      <sz val="11"/>
      <name val="ＭＳ Ｐゴシック"/>
      <family val="2"/>
      <charset val="128"/>
    </font>
    <font>
      <sz val="12"/>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color theme="1"/>
      <name val="Calibri"/>
      <family val="2"/>
    </font>
    <font>
      <b/>
      <sz val="12"/>
      <color theme="1"/>
      <name val="Calibri"/>
      <family val="2"/>
    </font>
    <font>
      <sz val="11"/>
      <color theme="1"/>
      <name val="Calibri"/>
      <family val="2"/>
      <charset val="238"/>
      <scheme val="minor"/>
    </font>
    <font>
      <sz val="10"/>
      <color theme="1"/>
      <name val="Calibri"/>
      <family val="2"/>
      <scheme val="minor"/>
    </font>
    <font>
      <vertAlign val="subscript"/>
      <sz val="12"/>
      <name val="Calibri"/>
      <family val="2"/>
    </font>
    <font>
      <sz val="14"/>
      <name val="Calibri"/>
      <family val="2"/>
      <scheme val="minor"/>
    </font>
    <font>
      <sz val="13"/>
      <name val="Calibri"/>
      <family val="2"/>
      <scheme val="minor"/>
    </font>
    <font>
      <sz val="13"/>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C000"/>
        <bgColor rgb="FF000000"/>
      </patternFill>
    </fill>
    <fill>
      <patternFill patternType="solid">
        <fgColor theme="8" tint="0.79998168889431442"/>
        <bgColor indexed="64"/>
      </patternFill>
    </fill>
    <fill>
      <patternFill patternType="solid">
        <fgColor rgb="FF00B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3" fillId="0" borderId="0"/>
    <xf numFmtId="0" fontId="5" fillId="0" borderId="0" applyNumberFormat="0" applyFill="0" applyBorder="0" applyAlignment="0" applyProtection="0"/>
    <xf numFmtId="0" fontId="7" fillId="0" borderId="0"/>
    <xf numFmtId="0" fontId="6" fillId="0" borderId="0"/>
    <xf numFmtId="0" fontId="14" fillId="0" borderId="0"/>
    <xf numFmtId="0" fontId="16" fillId="0" borderId="0"/>
    <xf numFmtId="0" fontId="2" fillId="0" borderId="0"/>
    <xf numFmtId="0" fontId="14" fillId="0" borderId="0"/>
    <xf numFmtId="0" fontId="1" fillId="0" borderId="0"/>
    <xf numFmtId="0" fontId="23" fillId="0" borderId="0"/>
  </cellStyleXfs>
  <cellXfs count="92">
    <xf numFmtId="0" fontId="0" fillId="0" borderId="0" xfId="0"/>
    <xf numFmtId="0" fontId="8" fillId="2" borderId="2" xfId="1" applyFont="1" applyFill="1" applyBorder="1" applyAlignment="1">
      <alignment horizontal="left"/>
    </xf>
    <xf numFmtId="0" fontId="8" fillId="2" borderId="3" xfId="1" applyFont="1" applyFill="1" applyBorder="1" applyAlignment="1">
      <alignment horizontal="center"/>
    </xf>
    <xf numFmtId="0" fontId="8" fillId="2" borderId="3" xfId="1" applyFont="1" applyFill="1" applyBorder="1"/>
    <xf numFmtId="0" fontId="10" fillId="2" borderId="4" xfId="2" applyFont="1" applyFill="1" applyBorder="1" applyAlignment="1">
      <alignment horizontal="center"/>
    </xf>
    <xf numFmtId="0" fontId="11" fillId="2" borderId="5" xfId="2" applyFont="1" applyFill="1" applyBorder="1" applyAlignment="1">
      <alignment horizontal="left"/>
    </xf>
    <xf numFmtId="0" fontId="8" fillId="2" borderId="0" xfId="1" applyFont="1" applyFill="1" applyAlignment="1">
      <alignment horizontal="center"/>
    </xf>
    <xf numFmtId="0" fontId="8" fillId="2" borderId="0" xfId="1" applyFont="1" applyFill="1"/>
    <xf numFmtId="0" fontId="8" fillId="2" borderId="6" xfId="1" applyFont="1" applyFill="1" applyBorder="1" applyAlignment="1">
      <alignment horizontal="center"/>
    </xf>
    <xf numFmtId="0" fontId="8" fillId="2" borderId="7" xfId="2" applyFont="1" applyFill="1" applyBorder="1" applyAlignment="1">
      <alignment horizontal="left"/>
    </xf>
    <xf numFmtId="0" fontId="8" fillId="2" borderId="8" xfId="2" applyFont="1" applyFill="1" applyBorder="1" applyAlignment="1">
      <alignment horizontal="left"/>
    </xf>
    <xf numFmtId="0" fontId="8" fillId="2" borderId="8" xfId="1" applyFont="1" applyFill="1" applyBorder="1"/>
    <xf numFmtId="0" fontId="9" fillId="2" borderId="9" xfId="1" applyFont="1" applyFill="1" applyBorder="1" applyAlignment="1">
      <alignment horizontal="center"/>
    </xf>
    <xf numFmtId="0" fontId="3" fillId="2" borderId="0" xfId="1" applyFill="1"/>
    <xf numFmtId="0" fontId="0" fillId="2" borderId="0" xfId="0" applyFill="1"/>
    <xf numFmtId="0" fontId="15" fillId="0" borderId="0" xfId="8" applyFont="1"/>
    <xf numFmtId="0" fontId="15" fillId="2" borderId="0" xfId="8" applyFont="1" applyFill="1"/>
    <xf numFmtId="0" fontId="15" fillId="0" borderId="0" xfId="8" applyFont="1" applyAlignment="1">
      <alignment horizontal="right"/>
    </xf>
    <xf numFmtId="0" fontId="14" fillId="0" borderId="0" xfId="8"/>
    <xf numFmtId="0" fontId="18" fillId="0" borderId="8" xfId="0" applyFont="1" applyBorder="1"/>
    <xf numFmtId="0" fontId="19" fillId="3" borderId="9" xfId="0" applyFont="1" applyFill="1" applyBorder="1" applyAlignment="1">
      <alignment horizontal="right"/>
    </xf>
    <xf numFmtId="0" fontId="18" fillId="0" borderId="13" xfId="0" applyFont="1" applyBorder="1" applyAlignment="1">
      <alignment vertical="center"/>
    </xf>
    <xf numFmtId="14" fontId="19" fillId="3" borderId="1" xfId="0" applyNumberFormat="1" applyFont="1" applyFill="1" applyBorder="1" applyAlignment="1" applyProtection="1">
      <alignment horizontal="right" vertical="center"/>
      <protection locked="0"/>
    </xf>
    <xf numFmtId="0" fontId="17" fillId="0" borderId="1" xfId="0" applyFont="1" applyBorder="1" applyAlignment="1">
      <alignment vertical="center"/>
    </xf>
    <xf numFmtId="165" fontId="20" fillId="3" borderId="9" xfId="0" applyNumberFormat="1" applyFont="1" applyFill="1" applyBorder="1" applyAlignment="1" applyProtection="1">
      <alignment horizontal="right" vertical="center"/>
      <protection locked="0"/>
    </xf>
    <xf numFmtId="0" fontId="18" fillId="0" borderId="9" xfId="0" applyFont="1" applyBorder="1" applyAlignment="1">
      <alignment horizontal="right" vertical="center"/>
    </xf>
    <xf numFmtId="1" fontId="18" fillId="0" borderId="9" xfId="0" applyNumberFormat="1" applyFont="1" applyBorder="1" applyAlignment="1">
      <alignment horizontal="right" vertical="center"/>
    </xf>
    <xf numFmtId="4" fontId="18" fillId="0" borderId="9" xfId="0" applyNumberFormat="1" applyFont="1" applyBorder="1" applyAlignment="1">
      <alignment horizontal="right" vertical="center"/>
    </xf>
    <xf numFmtId="0" fontId="1" fillId="4" borderId="2" xfId="3" applyFont="1" applyFill="1" applyBorder="1"/>
    <xf numFmtId="0" fontId="1" fillId="4" borderId="4" xfId="3" applyFont="1" applyFill="1" applyBorder="1"/>
    <xf numFmtId="0" fontId="1" fillId="4" borderId="5" xfId="3" applyFont="1" applyFill="1" applyBorder="1"/>
    <xf numFmtId="0" fontId="1" fillId="4" borderId="7" xfId="3" applyFont="1" applyFill="1" applyBorder="1"/>
    <xf numFmtId="0" fontId="1" fillId="4" borderId="6" xfId="3" applyFont="1" applyFill="1" applyBorder="1"/>
    <xf numFmtId="0" fontId="1" fillId="4" borderId="9" xfId="3" applyFont="1" applyFill="1" applyBorder="1"/>
    <xf numFmtId="0" fontId="21" fillId="4" borderId="3" xfId="10" applyFont="1" applyFill="1" applyBorder="1"/>
    <xf numFmtId="0" fontId="21" fillId="4" borderId="3" xfId="9" applyFont="1" applyFill="1" applyBorder="1"/>
    <xf numFmtId="0" fontId="21" fillId="4" borderId="4" xfId="10" applyFont="1" applyFill="1" applyBorder="1"/>
    <xf numFmtId="0" fontId="21" fillId="4" borderId="7" xfId="10" applyFont="1" applyFill="1" applyBorder="1"/>
    <xf numFmtId="0" fontId="21" fillId="4" borderId="8" xfId="10" applyFont="1" applyFill="1" applyBorder="1"/>
    <xf numFmtId="2" fontId="21" fillId="4" borderId="9" xfId="10" applyNumberFormat="1" applyFont="1" applyFill="1" applyBorder="1"/>
    <xf numFmtId="0" fontId="21" fillId="4" borderId="5" xfId="10" applyFont="1" applyFill="1" applyBorder="1"/>
    <xf numFmtId="0" fontId="21" fillId="4" borderId="0" xfId="10" applyFont="1" applyFill="1"/>
    <xf numFmtId="0" fontId="21" fillId="4" borderId="6" xfId="10" applyFont="1" applyFill="1" applyBorder="1"/>
    <xf numFmtId="0" fontId="21" fillId="4" borderId="9" xfId="10" applyFont="1" applyFill="1" applyBorder="1"/>
    <xf numFmtId="0" fontId="22" fillId="4" borderId="0" xfId="10" applyFont="1" applyFill="1" applyAlignment="1">
      <alignment horizontal="right"/>
    </xf>
    <xf numFmtId="0" fontId="22" fillId="4" borderId="6" xfId="10" applyFont="1" applyFill="1" applyBorder="1" applyAlignment="1">
      <alignment horizontal="right"/>
    </xf>
    <xf numFmtId="0" fontId="22" fillId="4" borderId="5" xfId="10" applyFont="1" applyFill="1" applyBorder="1" applyAlignment="1">
      <alignment horizontal="right"/>
    </xf>
    <xf numFmtId="0" fontId="14" fillId="2" borderId="0" xfId="8" applyFill="1"/>
    <xf numFmtId="0" fontId="1" fillId="4" borderId="9" xfId="3" applyFont="1" applyFill="1" applyBorder="1" applyAlignment="1">
      <alignment horizontal="right"/>
    </xf>
    <xf numFmtId="0" fontId="19" fillId="0" borderId="0" xfId="0" applyFont="1" applyAlignment="1">
      <alignment horizontal="right"/>
    </xf>
    <xf numFmtId="14" fontId="19" fillId="0" borderId="0" xfId="0" applyNumberFormat="1" applyFont="1" applyAlignment="1" applyProtection="1">
      <alignment horizontal="right" vertical="center"/>
      <protection locked="0"/>
    </xf>
    <xf numFmtId="165" fontId="20" fillId="0" borderId="0" xfId="0" applyNumberFormat="1" applyFont="1" applyAlignment="1" applyProtection="1">
      <alignment horizontal="right" vertical="center"/>
      <protection locked="0"/>
    </xf>
    <xf numFmtId="0" fontId="18" fillId="0" borderId="0" xfId="0" applyFont="1" applyAlignment="1">
      <alignment horizontal="right" vertical="center"/>
    </xf>
    <xf numFmtId="1" fontId="18" fillId="0" borderId="0" xfId="0" applyNumberFormat="1" applyFont="1" applyAlignment="1">
      <alignment horizontal="right" vertical="center"/>
    </xf>
    <xf numFmtId="4" fontId="18" fillId="0" borderId="0" xfId="0" applyNumberFormat="1" applyFont="1" applyAlignment="1">
      <alignment horizontal="right" vertical="center"/>
    </xf>
    <xf numFmtId="164" fontId="15" fillId="0" borderId="0" xfId="8" applyNumberFormat="1" applyFont="1"/>
    <xf numFmtId="0" fontId="24" fillId="0" borderId="0" xfId="0" applyFont="1"/>
    <xf numFmtId="0" fontId="1" fillId="4" borderId="2" xfId="0" applyFont="1" applyFill="1" applyBorder="1"/>
    <xf numFmtId="0" fontId="1" fillId="4" borderId="3" xfId="0" applyFont="1" applyFill="1" applyBorder="1"/>
    <xf numFmtId="0" fontId="1" fillId="4" borderId="4" xfId="0" applyFont="1" applyFill="1" applyBorder="1"/>
    <xf numFmtId="0" fontId="1" fillId="4" borderId="5" xfId="0" applyFont="1" applyFill="1" applyBorder="1"/>
    <xf numFmtId="0" fontId="1" fillId="4" borderId="0" xfId="0" applyFont="1" applyFill="1"/>
    <xf numFmtId="0" fontId="1" fillId="4" borderId="6" xfId="0" applyFont="1" applyFill="1" applyBorder="1"/>
    <xf numFmtId="0" fontId="1" fillId="4" borderId="7" xfId="0" applyFont="1" applyFill="1" applyBorder="1"/>
    <xf numFmtId="0" fontId="1" fillId="4" borderId="8" xfId="0" applyFont="1" applyFill="1" applyBorder="1"/>
    <xf numFmtId="0" fontId="1" fillId="4" borderId="9" xfId="0" applyFont="1" applyFill="1" applyBorder="1"/>
    <xf numFmtId="2" fontId="21" fillId="4" borderId="5" xfId="10" applyNumberFormat="1" applyFont="1" applyFill="1" applyBorder="1"/>
    <xf numFmtId="2" fontId="21" fillId="4" borderId="7" xfId="10" applyNumberFormat="1" applyFont="1" applyFill="1" applyBorder="1"/>
    <xf numFmtId="2" fontId="21" fillId="4" borderId="0" xfId="10" applyNumberFormat="1" applyFont="1" applyFill="1"/>
    <xf numFmtId="2" fontId="21" fillId="4" borderId="6" xfId="10" applyNumberFormat="1" applyFont="1" applyFill="1" applyBorder="1"/>
    <xf numFmtId="2" fontId="21" fillId="4" borderId="8" xfId="10" applyNumberFormat="1" applyFont="1" applyFill="1" applyBorder="1"/>
    <xf numFmtId="0" fontId="15" fillId="4" borderId="2" xfId="8" applyFont="1" applyFill="1" applyBorder="1"/>
    <xf numFmtId="4" fontId="15" fillId="4" borderId="4" xfId="8" applyNumberFormat="1" applyFont="1" applyFill="1" applyBorder="1"/>
    <xf numFmtId="0" fontId="15" fillId="4" borderId="5" xfId="8" applyFont="1" applyFill="1" applyBorder="1"/>
    <xf numFmtId="0" fontId="15" fillId="4" borderId="6" xfId="8" applyFont="1" applyFill="1" applyBorder="1"/>
    <xf numFmtId="0" fontId="26" fillId="5" borderId="0" xfId="8" applyFont="1" applyFill="1"/>
    <xf numFmtId="0" fontId="28" fillId="5" borderId="0" xfId="3" applyFont="1" applyFill="1" applyAlignment="1">
      <alignment horizontal="right"/>
    </xf>
    <xf numFmtId="0" fontId="4" fillId="2" borderId="0" xfId="1" applyFont="1" applyFill="1" applyAlignment="1">
      <alignment horizontal="center" vertical="center" wrapText="1"/>
    </xf>
    <xf numFmtId="0" fontId="12" fillId="2" borderId="2" xfId="2" applyFont="1" applyFill="1" applyBorder="1" applyAlignment="1">
      <alignment horizontal="center"/>
    </xf>
    <xf numFmtId="0" fontId="12" fillId="2" borderId="3" xfId="2" applyFont="1" applyFill="1" applyBorder="1" applyAlignment="1">
      <alignment horizontal="center"/>
    </xf>
    <xf numFmtId="0" fontId="12" fillId="2" borderId="10" xfId="2" applyFont="1" applyFill="1" applyBorder="1" applyAlignment="1">
      <alignment horizontal="center"/>
    </xf>
    <xf numFmtId="0" fontId="13" fillId="2" borderId="5" xfId="0" applyFont="1" applyFill="1" applyBorder="1" applyAlignment="1">
      <alignment horizontal="center"/>
    </xf>
    <xf numFmtId="0" fontId="13" fillId="2" borderId="0" xfId="0" applyFont="1" applyFill="1" applyAlignment="1">
      <alignment horizontal="center"/>
    </xf>
    <xf numFmtId="0" fontId="13" fillId="2" borderId="11"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12" xfId="0" applyFont="1" applyFill="1" applyBorder="1" applyAlignment="1">
      <alignment horizontal="center"/>
    </xf>
    <xf numFmtId="0" fontId="27" fillId="5" borderId="0" xfId="8" applyFont="1" applyFill="1" applyAlignment="1">
      <alignment horizontal="left"/>
    </xf>
    <xf numFmtId="0" fontId="21" fillId="4" borderId="0" xfId="10" applyFont="1" applyFill="1" applyBorder="1"/>
    <xf numFmtId="166" fontId="21" fillId="4" borderId="6" xfId="10" applyNumberFormat="1" applyFont="1" applyFill="1" applyBorder="1"/>
    <xf numFmtId="0" fontId="22" fillId="4" borderId="2" xfId="9" applyFont="1" applyFill="1" applyBorder="1" applyAlignment="1">
      <alignment horizontal="left"/>
    </xf>
    <xf numFmtId="166" fontId="21" fillId="4" borderId="3" xfId="9" applyNumberFormat="1" applyFont="1" applyFill="1" applyBorder="1"/>
  </cellXfs>
  <cellStyles count="11">
    <cellStyle name="Hyperlink 2" xfId="2" xr:uid="{D5ACFE3F-D052-4049-ABCD-B1647BD7C9CE}"/>
    <cellStyle name="Normal" xfId="0" builtinId="0"/>
    <cellStyle name="Normal 2" xfId="1" xr:uid="{6E869B1E-3825-7143-881F-3B7FF934F199}"/>
    <cellStyle name="Normal 3" xfId="5" xr:uid="{8BBE0718-9F9F-AA4A-BE0A-CD51B0DA0FF1}"/>
    <cellStyle name="Normal 3 2" xfId="6" xr:uid="{9B0E1E95-E38F-204C-8602-EA1FF6C1F735}"/>
    <cellStyle name="Normal 3 3" xfId="10" xr:uid="{719C5B85-F00C-DF4E-A801-758906C643B2}"/>
    <cellStyle name="Normal 4" xfId="4" xr:uid="{2305CDD2-12F4-2747-A307-6B841DB066B1}"/>
    <cellStyle name="Normal 5" xfId="3" xr:uid="{B81E1D70-E3B1-9343-80A4-9E9406FFCEFC}"/>
    <cellStyle name="Normal 6" xfId="7" xr:uid="{827059BB-0D8F-9742-B833-2BA6047BEFA0}"/>
    <cellStyle name="Normal 6 2" xfId="8" xr:uid="{144F1C3F-E1D1-8342-AE82-F84ED64A9AE0}"/>
    <cellStyle name="Normal 7" xfId="9" xr:uid="{FAA662C2-2FAF-EA49-9F76-3DB484F01C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7.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Illumination!$O$8</c:f>
              <c:strCache>
                <c:ptCount val="1"/>
                <c:pt idx="0">
                  <c:v>black bottom</c:v>
                </c:pt>
              </c:strCache>
            </c:strRef>
          </c:tx>
          <c:spPr>
            <a:solidFill>
              <a:schemeClr val="tx1"/>
            </a:solidFill>
            <a:ln w="9525">
              <a:solidFill>
                <a:schemeClr val="tx1"/>
              </a:solidFill>
            </a:ln>
            <a:effectLst/>
          </c:spPr>
          <c:val>
            <c:numRef>
              <c:f>Illumination!$O$9:$O$209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3E96-FB4C-BF18-C83AF20B93BE}"/>
            </c:ext>
          </c:extLst>
        </c:ser>
        <c:ser>
          <c:idx val="0"/>
          <c:order val="1"/>
          <c:tx>
            <c:strRef>
              <c:f>Illumination!$P$8</c:f>
              <c:strCache>
                <c:ptCount val="1"/>
                <c:pt idx="0">
                  <c:v>transparent</c:v>
                </c:pt>
              </c:strCache>
            </c:strRef>
          </c:tx>
          <c:spPr>
            <a:noFill/>
            <a:ln w="25400">
              <a:noFill/>
            </a:ln>
            <a:effectLst/>
          </c:spPr>
          <c:val>
            <c:numRef>
              <c:f>Illumination!$P$9:$P$209</c:f>
              <c:numCache>
                <c:formatCode>0.00</c:formatCode>
                <c:ptCount val="20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1-3E96-FB4C-BF18-C83AF20B93BE}"/>
            </c:ext>
          </c:extLst>
        </c:ser>
        <c:ser>
          <c:idx val="3"/>
          <c:order val="2"/>
          <c:tx>
            <c:strRef>
              <c:f>Illumination!$Q$8</c:f>
              <c:strCache>
                <c:ptCount val="1"/>
                <c:pt idx="0">
                  <c:v>black top</c:v>
                </c:pt>
              </c:strCache>
            </c:strRef>
          </c:tx>
          <c:spPr>
            <a:solidFill>
              <a:schemeClr val="tx1"/>
            </a:solidFill>
            <a:ln w="9525">
              <a:noFill/>
            </a:ln>
            <a:effectLst/>
          </c:spPr>
          <c:val>
            <c:numRef>
              <c:f>Illumination!$Q$9:$Q$209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2-3E96-FB4C-BF18-C83AF20B93BE}"/>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g"/><Relationship Id="rId5" Type="http://schemas.openxmlformats.org/officeDocument/2006/relationships/chart" Target="../charts/chart1.xml"/><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42</xdr:row>
      <xdr:rowOff>114300</xdr:rowOff>
    </xdr:from>
    <xdr:to>
      <xdr:col>9</xdr:col>
      <xdr:colOff>190500</xdr:colOff>
      <xdr:row>52</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BC03E99F-F8E8-C6F7-55A0-11A825957554}"/>
            </a:ext>
          </a:extLst>
        </xdr:cNvPr>
        <xdr:cNvPicPr>
          <a:picLocks noChangeAspect="1"/>
        </xdr:cNvPicPr>
      </xdr:nvPicPr>
      <xdr:blipFill>
        <a:blip xmlns:r="http://schemas.openxmlformats.org/officeDocument/2006/relationships" r:embed="rId2"/>
        <a:stretch>
          <a:fillRect/>
        </a:stretch>
      </xdr:blipFill>
      <xdr:spPr>
        <a:xfrm>
          <a:off x="2222500" y="8750300"/>
          <a:ext cx="5397500" cy="1943100"/>
        </a:xfrm>
        <a:prstGeom prst="rect">
          <a:avLst/>
        </a:prstGeom>
      </xdr:spPr>
    </xdr:pic>
    <xdr:clientData/>
  </xdr:twoCellAnchor>
  <xdr:twoCellAnchor editAs="oneCell">
    <xdr:from>
      <xdr:col>2</xdr:col>
      <xdr:colOff>185862</xdr:colOff>
      <xdr:row>16</xdr:row>
      <xdr:rowOff>165100</xdr:rowOff>
    </xdr:from>
    <xdr:to>
      <xdr:col>9</xdr:col>
      <xdr:colOff>669672</xdr:colOff>
      <xdr:row>37</xdr:row>
      <xdr:rowOff>50800</xdr:rowOff>
    </xdr:to>
    <xdr:pic>
      <xdr:nvPicPr>
        <xdr:cNvPr id="3" name="Picture 2" descr="What are the phases of the moon?">
          <a:extLst>
            <a:ext uri="{FF2B5EF4-FFF2-40B4-BE49-F238E27FC236}">
              <a16:creationId xmlns:a16="http://schemas.microsoft.com/office/drawing/2014/main" id="{1801337E-2493-2436-B4CF-198A5AFFA2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6862" y="3517900"/>
          <a:ext cx="6262310"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812800</xdr:colOff>
      <xdr:row>8</xdr:row>
      <xdr:rowOff>101600</xdr:rowOff>
    </xdr:from>
    <xdr:to>
      <xdr:col>1</xdr:col>
      <xdr:colOff>622300</xdr:colOff>
      <xdr:row>10</xdr:row>
      <xdr:rowOff>184896</xdr:rowOff>
    </xdr:to>
    <xdr:pic>
      <xdr:nvPicPr>
        <xdr:cNvPr id="5" name="Picture 4" hidden="1">
          <a:extLst>
            <a:ext uri="{FF2B5EF4-FFF2-40B4-BE49-F238E27FC236}">
              <a16:creationId xmlns:a16="http://schemas.microsoft.com/office/drawing/2014/main" id="{DE5351EA-8CEC-344E-AF0B-A968833285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0" y="1651000"/>
          <a:ext cx="635000" cy="438896"/>
        </a:xfrm>
        <a:prstGeom prst="rect">
          <a:avLst/>
        </a:prstGeom>
        <a:noFill/>
      </xdr:spPr>
    </xdr:pic>
    <xdr:clientData/>
  </xdr:twoCellAnchor>
  <xdr:twoCellAnchor editAs="oneCell">
    <xdr:from>
      <xdr:col>0</xdr:col>
      <xdr:colOff>812800</xdr:colOff>
      <xdr:row>6</xdr:row>
      <xdr:rowOff>38100</xdr:rowOff>
    </xdr:from>
    <xdr:to>
      <xdr:col>1</xdr:col>
      <xdr:colOff>609726</xdr:colOff>
      <xdr:row>9</xdr:row>
      <xdr:rowOff>69850</xdr:rowOff>
    </xdr:to>
    <xdr:pic>
      <xdr:nvPicPr>
        <xdr:cNvPr id="6" name="Picture 5" hidden="1">
          <a:extLst>
            <a:ext uri="{FF2B5EF4-FFF2-40B4-BE49-F238E27FC236}">
              <a16:creationId xmlns:a16="http://schemas.microsoft.com/office/drawing/2014/main" id="{12959049-ADCA-7042-B4AC-F20F648DCB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5500" y="1244600"/>
          <a:ext cx="622426" cy="565150"/>
        </a:xfrm>
        <a:prstGeom prst="rect">
          <a:avLst/>
        </a:prstGeom>
        <a:noFill/>
      </xdr:spPr>
    </xdr:pic>
    <xdr:clientData/>
  </xdr:twoCellAnchor>
  <xdr:twoCellAnchor editAs="oneCell">
    <xdr:from>
      <xdr:col>0</xdr:col>
      <xdr:colOff>812800</xdr:colOff>
      <xdr:row>6</xdr:row>
      <xdr:rowOff>38100</xdr:rowOff>
    </xdr:from>
    <xdr:to>
      <xdr:col>1</xdr:col>
      <xdr:colOff>611717</xdr:colOff>
      <xdr:row>9</xdr:row>
      <xdr:rowOff>3175</xdr:rowOff>
    </xdr:to>
    <xdr:pic>
      <xdr:nvPicPr>
        <xdr:cNvPr id="7" name="Picture 6" hidden="1">
          <a:extLst>
            <a:ext uri="{FF2B5EF4-FFF2-40B4-BE49-F238E27FC236}">
              <a16:creationId xmlns:a16="http://schemas.microsoft.com/office/drawing/2014/main" id="{0919129C-2DA4-1D4A-BBEA-1289504DD33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25500" y="1244600"/>
          <a:ext cx="624417" cy="498475"/>
        </a:xfrm>
        <a:prstGeom prst="rect">
          <a:avLst/>
        </a:prstGeom>
        <a:noFill/>
      </xdr:spPr>
    </xdr:pic>
    <xdr:clientData/>
  </xdr:twoCellAnchor>
  <xdr:twoCellAnchor editAs="oneCell">
    <xdr:from>
      <xdr:col>0</xdr:col>
      <xdr:colOff>812800</xdr:colOff>
      <xdr:row>5</xdr:row>
      <xdr:rowOff>0</xdr:rowOff>
    </xdr:from>
    <xdr:to>
      <xdr:col>2</xdr:col>
      <xdr:colOff>538629</xdr:colOff>
      <xdr:row>11</xdr:row>
      <xdr:rowOff>23906</xdr:rowOff>
    </xdr:to>
    <xdr:pic>
      <xdr:nvPicPr>
        <xdr:cNvPr id="8" name="Picture 7" hidden="1">
          <a:extLst>
            <a:ext uri="{FF2B5EF4-FFF2-40B4-BE49-F238E27FC236}">
              <a16:creationId xmlns:a16="http://schemas.microsoft.com/office/drawing/2014/main" id="{48C72C17-8ABE-0647-9293-8D41A7B06CAB}"/>
            </a:ext>
          </a:extLst>
        </xdr:cNvPr>
        <xdr:cNvPicPr>
          <a:picLocks noChangeAspect="1"/>
        </xdr:cNvPicPr>
      </xdr:nvPicPr>
      <xdr:blipFill>
        <a:blip xmlns:r="http://schemas.openxmlformats.org/officeDocument/2006/relationships" r:embed="rId4" cstate="print"/>
        <a:stretch>
          <a:fillRect/>
        </a:stretch>
      </xdr:blipFill>
      <xdr:spPr>
        <a:xfrm>
          <a:off x="825500" y="1016000"/>
          <a:ext cx="1757829" cy="1116106"/>
        </a:xfrm>
        <a:prstGeom prst="rect">
          <a:avLst/>
        </a:prstGeom>
      </xdr:spPr>
    </xdr:pic>
    <xdr:clientData/>
  </xdr:twoCellAnchor>
  <xdr:twoCellAnchor>
    <xdr:from>
      <xdr:col>1</xdr:col>
      <xdr:colOff>0</xdr:colOff>
      <xdr:row>18</xdr:row>
      <xdr:rowOff>12700</xdr:rowOff>
    </xdr:from>
    <xdr:to>
      <xdr:col>5</xdr:col>
      <xdr:colOff>0</xdr:colOff>
      <xdr:row>39</xdr:row>
      <xdr:rowOff>0</xdr:rowOff>
    </xdr:to>
    <xdr:graphicFrame macro="">
      <xdr:nvGraphicFramePr>
        <xdr:cNvPr id="2" name="Chart 1">
          <a:extLst>
            <a:ext uri="{FF2B5EF4-FFF2-40B4-BE49-F238E27FC236}">
              <a16:creationId xmlns:a16="http://schemas.microsoft.com/office/drawing/2014/main" id="{FB4BC30D-4E04-6346-98C5-0AA9A24B0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9</xdr:row>
      <xdr:rowOff>50800</xdr:rowOff>
    </xdr:from>
    <xdr:to>
      <xdr:col>11</xdr:col>
      <xdr:colOff>317500</xdr:colOff>
      <xdr:row>17</xdr:row>
      <xdr:rowOff>8829</xdr:rowOff>
    </xdr:to>
    <xdr:pic>
      <xdr:nvPicPr>
        <xdr:cNvPr id="4" name="Picture 3">
          <a:extLst>
            <a:ext uri="{FF2B5EF4-FFF2-40B4-BE49-F238E27FC236}">
              <a16:creationId xmlns:a16="http://schemas.microsoft.com/office/drawing/2014/main" id="{9FA20199-3307-7AF4-34BB-BC607E706F90}"/>
            </a:ext>
          </a:extLst>
        </xdr:cNvPr>
        <xdr:cNvPicPr>
          <a:picLocks noChangeAspect="1"/>
        </xdr:cNvPicPr>
      </xdr:nvPicPr>
      <xdr:blipFill>
        <a:blip xmlns:r="http://schemas.openxmlformats.org/officeDocument/2006/relationships" r:embed="rId6"/>
        <a:stretch>
          <a:fillRect/>
        </a:stretch>
      </xdr:blipFill>
      <xdr:spPr>
        <a:xfrm>
          <a:off x="6985000" y="1651000"/>
          <a:ext cx="3746500" cy="1558229"/>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812800</xdr:colOff>
      <xdr:row>27</xdr:row>
      <xdr:rowOff>38100</xdr:rowOff>
    </xdr:from>
    <xdr:to>
      <xdr:col>10</xdr:col>
      <xdr:colOff>50800</xdr:colOff>
      <xdr:row>66</xdr:row>
      <xdr:rowOff>101600</xdr:rowOff>
    </xdr:to>
    <xdr:pic>
      <xdr:nvPicPr>
        <xdr:cNvPr id="6" name="Picture 5" descr="What Are the 8 Phases of the Moon, in Order? | HowStuffWorks">
          <a:extLst>
            <a:ext uri="{FF2B5EF4-FFF2-40B4-BE49-F238E27FC236}">
              <a16:creationId xmlns:a16="http://schemas.microsoft.com/office/drawing/2014/main" id="{7562083E-A44F-4D68-98ED-8E7AB8BDE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181600"/>
          <a:ext cx="7493000" cy="749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76200</xdr:rowOff>
    </xdr:from>
    <xdr:to>
      <xdr:col>10</xdr:col>
      <xdr:colOff>38100</xdr:colOff>
      <xdr:row>25</xdr:row>
      <xdr:rowOff>152400</xdr:rowOff>
    </xdr:to>
    <xdr:pic>
      <xdr:nvPicPr>
        <xdr:cNvPr id="2" name="Picture 1">
          <a:extLst>
            <a:ext uri="{FF2B5EF4-FFF2-40B4-BE49-F238E27FC236}">
              <a16:creationId xmlns:a16="http://schemas.microsoft.com/office/drawing/2014/main" id="{C338A3D3-F457-D820-7CF3-FDE25130725C}"/>
            </a:ext>
          </a:extLst>
        </xdr:cNvPr>
        <xdr:cNvPicPr>
          <a:picLocks noChangeAspect="1"/>
        </xdr:cNvPicPr>
      </xdr:nvPicPr>
      <xdr:blipFill>
        <a:blip xmlns:r="http://schemas.openxmlformats.org/officeDocument/2006/relationships" r:embed="rId2"/>
        <a:stretch>
          <a:fillRect/>
        </a:stretch>
      </xdr:blipFill>
      <xdr:spPr>
        <a:xfrm>
          <a:off x="825500" y="266700"/>
          <a:ext cx="7467600" cy="46482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7E1F-5E53-6648-98DF-00A22DF75238}">
  <dimension ref="B2:N41"/>
  <sheetViews>
    <sheetView showGridLines="0" tabSelected="1" workbookViewId="0">
      <selection activeCell="B10" sqref="B10"/>
    </sheetView>
  </sheetViews>
  <sheetFormatPr baseColWidth="10" defaultRowHeight="16"/>
  <cols>
    <col min="1" max="16384" width="10.83203125" style="13"/>
  </cols>
  <sheetData>
    <row r="2" spans="2:14" ht="15" customHeight="1"/>
    <row r="3" spans="2:14" ht="16" customHeight="1">
      <c r="B3" s="77" t="s">
        <v>20</v>
      </c>
      <c r="C3" s="77"/>
      <c r="D3" s="77"/>
      <c r="E3" s="77"/>
      <c r="F3" s="77"/>
      <c r="G3" s="77"/>
      <c r="H3" s="77"/>
      <c r="I3" s="77"/>
      <c r="J3" s="77"/>
      <c r="K3" s="77"/>
    </row>
    <row r="4" spans="2:14" ht="16" customHeight="1">
      <c r="B4" s="77"/>
      <c r="C4" s="77"/>
      <c r="D4" s="77"/>
      <c r="E4" s="77"/>
      <c r="F4" s="77"/>
      <c r="G4" s="77"/>
      <c r="H4" s="77"/>
      <c r="I4" s="77"/>
      <c r="J4" s="77"/>
      <c r="K4" s="77"/>
    </row>
    <row r="5" spans="2:14" ht="16" customHeight="1">
      <c r="B5" s="77"/>
      <c r="C5" s="77"/>
      <c r="D5" s="77"/>
      <c r="E5" s="77"/>
      <c r="F5" s="77"/>
      <c r="G5" s="77"/>
      <c r="H5" s="77"/>
      <c r="I5" s="77"/>
      <c r="J5" s="77"/>
      <c r="K5" s="77"/>
    </row>
    <row r="6" spans="2:14" ht="16" customHeight="1">
      <c r="B6" s="77"/>
      <c r="C6" s="77"/>
      <c r="D6" s="77"/>
      <c r="E6" s="77"/>
      <c r="F6" s="77"/>
      <c r="G6" s="77"/>
      <c r="H6" s="77"/>
      <c r="I6" s="77"/>
      <c r="J6" s="77"/>
      <c r="K6" s="77"/>
    </row>
    <row r="7" spans="2:14" ht="16" customHeight="1">
      <c r="B7" s="77"/>
      <c r="C7" s="77"/>
      <c r="D7" s="77"/>
      <c r="E7" s="77"/>
      <c r="F7" s="77"/>
      <c r="G7" s="77"/>
      <c r="H7" s="77"/>
      <c r="I7" s="77"/>
      <c r="J7" s="77"/>
      <c r="K7" s="77"/>
    </row>
    <row r="8" spans="2:14" ht="16" customHeight="1">
      <c r="B8" s="77"/>
      <c r="C8" s="77"/>
      <c r="D8" s="77"/>
      <c r="E8" s="77"/>
      <c r="F8" s="77"/>
      <c r="G8" s="77"/>
      <c r="H8" s="77"/>
      <c r="I8" s="77"/>
      <c r="J8" s="77"/>
      <c r="K8" s="77"/>
    </row>
    <row r="9" spans="2:14" ht="16" customHeight="1">
      <c r="B9" s="77"/>
      <c r="C9" s="77"/>
      <c r="D9" s="77"/>
      <c r="E9" s="77"/>
      <c r="F9" s="77"/>
      <c r="G9" s="77"/>
      <c r="H9" s="77"/>
      <c r="I9" s="77"/>
      <c r="J9" s="77"/>
      <c r="K9" s="77"/>
    </row>
    <row r="13" spans="2:14" ht="19">
      <c r="D13" s="1" t="s">
        <v>7</v>
      </c>
      <c r="E13" s="2"/>
      <c r="F13" s="3"/>
      <c r="G13" s="3"/>
      <c r="H13" s="3"/>
      <c r="I13" s="4" t="s">
        <v>1</v>
      </c>
    </row>
    <row r="14" spans="2:14" ht="19">
      <c r="D14" s="5"/>
      <c r="E14" s="6"/>
      <c r="F14" s="7"/>
      <c r="G14" s="7"/>
      <c r="H14" s="7"/>
      <c r="I14" s="8"/>
      <c r="N14" s="14"/>
    </row>
    <row r="15" spans="2:14" ht="19">
      <c r="D15" s="9" t="s">
        <v>15</v>
      </c>
      <c r="E15" s="10"/>
      <c r="F15" s="11"/>
      <c r="G15" s="11"/>
      <c r="H15" s="11"/>
      <c r="I15" s="12" t="s">
        <v>16</v>
      </c>
    </row>
    <row r="36" spans="2:11">
      <c r="J36" s="14"/>
    </row>
    <row r="39" spans="2:11">
      <c r="B39" s="78" t="s">
        <v>2</v>
      </c>
      <c r="C39" s="79"/>
      <c r="D39" s="79"/>
      <c r="E39" s="79"/>
      <c r="F39" s="79"/>
      <c r="G39" s="79"/>
      <c r="H39" s="79"/>
      <c r="I39" s="79"/>
      <c r="J39" s="79"/>
      <c r="K39" s="80"/>
    </row>
    <row r="40" spans="2:11">
      <c r="B40" s="81" t="s">
        <v>3</v>
      </c>
      <c r="C40" s="82"/>
      <c r="D40" s="82"/>
      <c r="E40" s="82"/>
      <c r="F40" s="82"/>
      <c r="G40" s="82"/>
      <c r="H40" s="82"/>
      <c r="I40" s="82"/>
      <c r="J40" s="82"/>
      <c r="K40" s="83"/>
    </row>
    <row r="41" spans="2:11">
      <c r="B41" s="84" t="s">
        <v>4</v>
      </c>
      <c r="C41" s="85"/>
      <c r="D41" s="85"/>
      <c r="E41" s="85"/>
      <c r="F41" s="85"/>
      <c r="G41" s="85"/>
      <c r="H41" s="85"/>
      <c r="I41" s="85"/>
      <c r="J41" s="85"/>
      <c r="K41" s="86"/>
    </row>
  </sheetData>
  <sheetProtection sheet="1" objects="1" scenarios="1"/>
  <mergeCells count="4">
    <mergeCell ref="B3:K9"/>
    <mergeCell ref="B39:K39"/>
    <mergeCell ref="B40:K40"/>
    <mergeCell ref="B41:K41"/>
  </mergeCells>
  <hyperlinks>
    <hyperlink ref="I13" r:id="rId1" xr:uid="{247AC557-83BE-0C41-AA3D-42381441D9FE}"/>
    <hyperlink ref="B39" r:id="rId2" display="http://www.astronomy-morsels.ch/" xr:uid="{627D1712-63C6-F14A-9CD5-2AE69EC2604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7EB1-24D8-2E42-BF64-A9887BDEE6AB}">
  <dimension ref="B1:Q209"/>
  <sheetViews>
    <sheetView showGridLines="0" workbookViewId="0">
      <selection activeCell="B42" sqref="B42"/>
    </sheetView>
  </sheetViews>
  <sheetFormatPr baseColWidth="10" defaultRowHeight="13"/>
  <cols>
    <col min="1" max="1" width="10.83203125" style="18" customWidth="1"/>
    <col min="2" max="2" width="15.83203125" style="18" customWidth="1"/>
    <col min="3" max="5" width="13.33203125" style="18" customWidth="1"/>
    <col min="6" max="6" width="10.83203125" style="18" customWidth="1"/>
    <col min="7" max="7" width="3.33203125" style="47" customWidth="1"/>
    <col min="8" max="8" width="10.83203125" style="18" customWidth="1"/>
    <col min="9" max="9" width="15.83203125" style="18" customWidth="1"/>
    <col min="10" max="10" width="13.33203125" style="18" customWidth="1"/>
    <col min="11" max="11" width="15.83203125" style="18" customWidth="1"/>
    <col min="12" max="14" width="10.83203125" style="18" customWidth="1"/>
    <col min="15" max="17" width="12.1640625" style="18" customWidth="1"/>
    <col min="18" max="29" width="10.83203125" style="18" customWidth="1"/>
    <col min="30" max="30" width="10.1640625" style="18" bestFit="1" customWidth="1"/>
    <col min="31" max="254" width="8.83203125" style="18" customWidth="1"/>
    <col min="255" max="255" width="7.83203125" style="18" customWidth="1"/>
    <col min="256" max="256" width="7.5" style="18" customWidth="1"/>
    <col min="257" max="257" width="9" style="18" customWidth="1"/>
    <col min="258" max="258" width="8.33203125" style="18" customWidth="1"/>
    <col min="259" max="261" width="8.5" style="18" bestFit="1" customWidth="1"/>
    <col min="262" max="262" width="10" style="18" bestFit="1" customWidth="1"/>
    <col min="263" max="263" width="8.1640625" style="18" bestFit="1" customWidth="1"/>
    <col min="264" max="265" width="8.5" style="18" bestFit="1" customWidth="1"/>
    <col min="266" max="266" width="6" style="18" bestFit="1" customWidth="1"/>
    <col min="267" max="267" width="8.83203125" style="18" customWidth="1"/>
    <col min="268" max="268" width="8.5" style="18" bestFit="1" customWidth="1"/>
    <col min="269" max="269" width="7.1640625" style="18" bestFit="1" customWidth="1"/>
    <col min="270" max="270" width="4.5" style="18" bestFit="1" customWidth="1"/>
    <col min="271" max="271" width="5.5" style="18" bestFit="1" customWidth="1"/>
    <col min="272" max="274" width="6.1640625" style="18" bestFit="1" customWidth="1"/>
    <col min="275" max="275" width="7.1640625" style="18" bestFit="1" customWidth="1"/>
    <col min="276" max="285" width="8.83203125" style="18" customWidth="1"/>
    <col min="286" max="286" width="10" style="18" bestFit="1" customWidth="1"/>
    <col min="287" max="510" width="8.83203125" style="18" customWidth="1"/>
    <col min="511" max="511" width="7.83203125" style="18" customWidth="1"/>
    <col min="512" max="512" width="7.5" style="18" customWidth="1"/>
    <col min="513" max="513" width="9" style="18" customWidth="1"/>
    <col min="514" max="514" width="8.33203125" style="18" customWidth="1"/>
    <col min="515" max="517" width="8.5" style="18" bestFit="1" customWidth="1"/>
    <col min="518" max="518" width="10" style="18" bestFit="1" customWidth="1"/>
    <col min="519" max="519" width="8.1640625" style="18" bestFit="1" customWidth="1"/>
    <col min="520" max="521" width="8.5" style="18" bestFit="1" customWidth="1"/>
    <col min="522" max="522" width="6" style="18" bestFit="1" customWidth="1"/>
    <col min="523" max="523" width="8.83203125" style="18" customWidth="1"/>
    <col min="524" max="524" width="8.5" style="18" bestFit="1" customWidth="1"/>
    <col min="525" max="525" width="7.1640625" style="18" bestFit="1" customWidth="1"/>
    <col min="526" max="526" width="4.5" style="18" bestFit="1" customWidth="1"/>
    <col min="527" max="527" width="5.5" style="18" bestFit="1" customWidth="1"/>
    <col min="528" max="530" width="6.1640625" style="18" bestFit="1" customWidth="1"/>
    <col min="531" max="531" width="7.1640625" style="18" bestFit="1" customWidth="1"/>
    <col min="532" max="541" width="8.83203125" style="18" customWidth="1"/>
    <col min="542" max="542" width="10" style="18" bestFit="1" customWidth="1"/>
    <col min="543" max="766" width="8.83203125" style="18" customWidth="1"/>
    <col min="767" max="767" width="7.83203125" style="18" customWidth="1"/>
    <col min="768" max="768" width="7.5" style="18" customWidth="1"/>
    <col min="769" max="769" width="9" style="18" customWidth="1"/>
    <col min="770" max="770" width="8.33203125" style="18" customWidth="1"/>
    <col min="771" max="773" width="8.5" style="18" bestFit="1" customWidth="1"/>
    <col min="774" max="774" width="10" style="18" bestFit="1" customWidth="1"/>
    <col min="775" max="775" width="8.1640625" style="18" bestFit="1" customWidth="1"/>
    <col min="776" max="777" width="8.5" style="18" bestFit="1" customWidth="1"/>
    <col min="778" max="778" width="6" style="18" bestFit="1" customWidth="1"/>
    <col min="779" max="779" width="8.83203125" style="18" customWidth="1"/>
    <col min="780" max="780" width="8.5" style="18" bestFit="1" customWidth="1"/>
    <col min="781" max="781" width="7.1640625" style="18" bestFit="1" customWidth="1"/>
    <col min="782" max="782" width="4.5" style="18" bestFit="1" customWidth="1"/>
    <col min="783" max="783" width="5.5" style="18" bestFit="1" customWidth="1"/>
    <col min="784" max="786" width="6.1640625" style="18" bestFit="1" customWidth="1"/>
    <col min="787" max="787" width="7.1640625" style="18" bestFit="1" customWidth="1"/>
    <col min="788" max="797" width="8.83203125" style="18" customWidth="1"/>
    <col min="798" max="798" width="10" style="18" bestFit="1" customWidth="1"/>
    <col min="799" max="1022" width="8.83203125" style="18" customWidth="1"/>
    <col min="1023" max="1023" width="7.83203125" style="18" customWidth="1"/>
    <col min="1024" max="1024" width="7.5" style="18" customWidth="1"/>
    <col min="1025" max="1025" width="9" style="18" customWidth="1"/>
    <col min="1026" max="1026" width="8.33203125" style="18" customWidth="1"/>
    <col min="1027" max="1029" width="8.5" style="18" bestFit="1" customWidth="1"/>
    <col min="1030" max="1030" width="10" style="18" bestFit="1" customWidth="1"/>
    <col min="1031" max="1031" width="8.1640625" style="18" bestFit="1" customWidth="1"/>
    <col min="1032" max="1033" width="8.5" style="18" bestFit="1" customWidth="1"/>
    <col min="1034" max="1034" width="6" style="18" bestFit="1" customWidth="1"/>
    <col min="1035" max="1035" width="8.83203125" style="18" customWidth="1"/>
    <col min="1036" max="1036" width="8.5" style="18" bestFit="1" customWidth="1"/>
    <col min="1037" max="1037" width="7.1640625" style="18" bestFit="1" customWidth="1"/>
    <col min="1038" max="1038" width="4.5" style="18" bestFit="1" customWidth="1"/>
    <col min="1039" max="1039" width="5.5" style="18" bestFit="1" customWidth="1"/>
    <col min="1040" max="1042" width="6.1640625" style="18" bestFit="1" customWidth="1"/>
    <col min="1043" max="1043" width="7.1640625" style="18" bestFit="1" customWidth="1"/>
    <col min="1044" max="1053" width="8.83203125" style="18" customWidth="1"/>
    <col min="1054" max="1054" width="10" style="18" bestFit="1" customWidth="1"/>
    <col min="1055" max="1278" width="8.83203125" style="18" customWidth="1"/>
    <col min="1279" max="1279" width="7.83203125" style="18" customWidth="1"/>
    <col min="1280" max="1280" width="7.5" style="18" customWidth="1"/>
    <col min="1281" max="1281" width="9" style="18" customWidth="1"/>
    <col min="1282" max="1282" width="8.33203125" style="18" customWidth="1"/>
    <col min="1283" max="1285" width="8.5" style="18" bestFit="1" customWidth="1"/>
    <col min="1286" max="1286" width="10" style="18" bestFit="1" customWidth="1"/>
    <col min="1287" max="1287" width="8.1640625" style="18" bestFit="1" customWidth="1"/>
    <col min="1288" max="1289" width="8.5" style="18" bestFit="1" customWidth="1"/>
    <col min="1290" max="1290" width="6" style="18" bestFit="1" customWidth="1"/>
    <col min="1291" max="1291" width="8.83203125" style="18" customWidth="1"/>
    <col min="1292" max="1292" width="8.5" style="18" bestFit="1" customWidth="1"/>
    <col min="1293" max="1293" width="7.1640625" style="18" bestFit="1" customWidth="1"/>
    <col min="1294" max="1294" width="4.5" style="18" bestFit="1" customWidth="1"/>
    <col min="1295" max="1295" width="5.5" style="18" bestFit="1" customWidth="1"/>
    <col min="1296" max="1298" width="6.1640625" style="18" bestFit="1" customWidth="1"/>
    <col min="1299" max="1299" width="7.1640625" style="18" bestFit="1" customWidth="1"/>
    <col min="1300" max="1309" width="8.83203125" style="18" customWidth="1"/>
    <col min="1310" max="1310" width="10" style="18" bestFit="1" customWidth="1"/>
    <col min="1311" max="1534" width="8.83203125" style="18" customWidth="1"/>
    <col min="1535" max="1535" width="7.83203125" style="18" customWidth="1"/>
    <col min="1536" max="1536" width="7.5" style="18" customWidth="1"/>
    <col min="1537" max="1537" width="9" style="18" customWidth="1"/>
    <col min="1538" max="1538" width="8.33203125" style="18" customWidth="1"/>
    <col min="1539" max="1541" width="8.5" style="18" bestFit="1" customWidth="1"/>
    <col min="1542" max="1542" width="10" style="18" bestFit="1" customWidth="1"/>
    <col min="1543" max="1543" width="8.1640625" style="18" bestFit="1" customWidth="1"/>
    <col min="1544" max="1545" width="8.5" style="18" bestFit="1" customWidth="1"/>
    <col min="1546" max="1546" width="6" style="18" bestFit="1" customWidth="1"/>
    <col min="1547" max="1547" width="8.83203125" style="18" customWidth="1"/>
    <col min="1548" max="1548" width="8.5" style="18" bestFit="1" customWidth="1"/>
    <col min="1549" max="1549" width="7.1640625" style="18" bestFit="1" customWidth="1"/>
    <col min="1550" max="1550" width="4.5" style="18" bestFit="1" customWidth="1"/>
    <col min="1551" max="1551" width="5.5" style="18" bestFit="1" customWidth="1"/>
    <col min="1552" max="1554" width="6.1640625" style="18" bestFit="1" customWidth="1"/>
    <col min="1555" max="1555" width="7.1640625" style="18" bestFit="1" customWidth="1"/>
    <col min="1556" max="1565" width="8.83203125" style="18" customWidth="1"/>
    <col min="1566" max="1566" width="10" style="18" bestFit="1" customWidth="1"/>
    <col min="1567" max="1790" width="8.83203125" style="18" customWidth="1"/>
    <col min="1791" max="1791" width="7.83203125" style="18" customWidth="1"/>
    <col min="1792" max="1792" width="7.5" style="18" customWidth="1"/>
    <col min="1793" max="1793" width="9" style="18" customWidth="1"/>
    <col min="1794" max="1794" width="8.33203125" style="18" customWidth="1"/>
    <col min="1795" max="1797" width="8.5" style="18" bestFit="1" customWidth="1"/>
    <col min="1798" max="1798" width="10" style="18" bestFit="1" customWidth="1"/>
    <col min="1799" max="1799" width="8.1640625" style="18" bestFit="1" customWidth="1"/>
    <col min="1800" max="1801" width="8.5" style="18" bestFit="1" customWidth="1"/>
    <col min="1802" max="1802" width="6" style="18" bestFit="1" customWidth="1"/>
    <col min="1803" max="1803" width="8.83203125" style="18" customWidth="1"/>
    <col min="1804" max="1804" width="8.5" style="18" bestFit="1" customWidth="1"/>
    <col min="1805" max="1805" width="7.1640625" style="18" bestFit="1" customWidth="1"/>
    <col min="1806" max="1806" width="4.5" style="18" bestFit="1" customWidth="1"/>
    <col min="1807" max="1807" width="5.5" style="18" bestFit="1" customWidth="1"/>
    <col min="1808" max="1810" width="6.1640625" style="18" bestFit="1" customWidth="1"/>
    <col min="1811" max="1811" width="7.1640625" style="18" bestFit="1" customWidth="1"/>
    <col min="1812" max="1821" width="8.83203125" style="18" customWidth="1"/>
    <col min="1822" max="1822" width="10" style="18" bestFit="1" customWidth="1"/>
    <col min="1823" max="2046" width="8.83203125" style="18" customWidth="1"/>
    <col min="2047" max="2047" width="7.83203125" style="18" customWidth="1"/>
    <col min="2048" max="2048" width="7.5" style="18" customWidth="1"/>
    <col min="2049" max="2049" width="9" style="18" customWidth="1"/>
    <col min="2050" max="2050" width="8.33203125" style="18" customWidth="1"/>
    <col min="2051" max="2053" width="8.5" style="18" bestFit="1" customWidth="1"/>
    <col min="2054" max="2054" width="10" style="18" bestFit="1" customWidth="1"/>
    <col min="2055" max="2055" width="8.1640625" style="18" bestFit="1" customWidth="1"/>
    <col min="2056" max="2057" width="8.5" style="18" bestFit="1" customWidth="1"/>
    <col min="2058" max="2058" width="6" style="18" bestFit="1" customWidth="1"/>
    <col min="2059" max="2059" width="8.83203125" style="18" customWidth="1"/>
    <col min="2060" max="2060" width="8.5" style="18" bestFit="1" customWidth="1"/>
    <col min="2061" max="2061" width="7.1640625" style="18" bestFit="1" customWidth="1"/>
    <col min="2062" max="2062" width="4.5" style="18" bestFit="1" customWidth="1"/>
    <col min="2063" max="2063" width="5.5" style="18" bestFit="1" customWidth="1"/>
    <col min="2064" max="2066" width="6.1640625" style="18" bestFit="1" customWidth="1"/>
    <col min="2067" max="2067" width="7.1640625" style="18" bestFit="1" customWidth="1"/>
    <col min="2068" max="2077" width="8.83203125" style="18" customWidth="1"/>
    <col min="2078" max="2078" width="10" style="18" bestFit="1" customWidth="1"/>
    <col min="2079" max="2302" width="8.83203125" style="18" customWidth="1"/>
    <col min="2303" max="2303" width="7.83203125" style="18" customWidth="1"/>
    <col min="2304" max="2304" width="7.5" style="18" customWidth="1"/>
    <col min="2305" max="2305" width="9" style="18" customWidth="1"/>
    <col min="2306" max="2306" width="8.33203125" style="18" customWidth="1"/>
    <col min="2307" max="2309" width="8.5" style="18" bestFit="1" customWidth="1"/>
    <col min="2310" max="2310" width="10" style="18" bestFit="1" customWidth="1"/>
    <col min="2311" max="2311" width="8.1640625" style="18" bestFit="1" customWidth="1"/>
    <col min="2312" max="2313" width="8.5" style="18" bestFit="1" customWidth="1"/>
    <col min="2314" max="2314" width="6" style="18" bestFit="1" customWidth="1"/>
    <col min="2315" max="2315" width="8.83203125" style="18" customWidth="1"/>
    <col min="2316" max="2316" width="8.5" style="18" bestFit="1" customWidth="1"/>
    <col min="2317" max="2317" width="7.1640625" style="18" bestFit="1" customWidth="1"/>
    <col min="2318" max="2318" width="4.5" style="18" bestFit="1" customWidth="1"/>
    <col min="2319" max="2319" width="5.5" style="18" bestFit="1" customWidth="1"/>
    <col min="2320" max="2322" width="6.1640625" style="18" bestFit="1" customWidth="1"/>
    <col min="2323" max="2323" width="7.1640625" style="18" bestFit="1" customWidth="1"/>
    <col min="2324" max="2333" width="8.83203125" style="18" customWidth="1"/>
    <col min="2334" max="2334" width="10" style="18" bestFit="1" customWidth="1"/>
    <col min="2335" max="2558" width="8.83203125" style="18" customWidth="1"/>
    <col min="2559" max="2559" width="7.83203125" style="18" customWidth="1"/>
    <col min="2560" max="2560" width="7.5" style="18" customWidth="1"/>
    <col min="2561" max="2561" width="9" style="18" customWidth="1"/>
    <col min="2562" max="2562" width="8.33203125" style="18" customWidth="1"/>
    <col min="2563" max="2565" width="8.5" style="18" bestFit="1" customWidth="1"/>
    <col min="2566" max="2566" width="10" style="18" bestFit="1" customWidth="1"/>
    <col min="2567" max="2567" width="8.1640625" style="18" bestFit="1" customWidth="1"/>
    <col min="2568" max="2569" width="8.5" style="18" bestFit="1" customWidth="1"/>
    <col min="2570" max="2570" width="6" style="18" bestFit="1" customWidth="1"/>
    <col min="2571" max="2571" width="8.83203125" style="18" customWidth="1"/>
    <col min="2572" max="2572" width="8.5" style="18" bestFit="1" customWidth="1"/>
    <col min="2573" max="2573" width="7.1640625" style="18" bestFit="1" customWidth="1"/>
    <col min="2574" max="2574" width="4.5" style="18" bestFit="1" customWidth="1"/>
    <col min="2575" max="2575" width="5.5" style="18" bestFit="1" customWidth="1"/>
    <col min="2576" max="2578" width="6.1640625" style="18" bestFit="1" customWidth="1"/>
    <col min="2579" max="2579" width="7.1640625" style="18" bestFit="1" customWidth="1"/>
    <col min="2580" max="2589" width="8.83203125" style="18" customWidth="1"/>
    <col min="2590" max="2590" width="10" style="18" bestFit="1" customWidth="1"/>
    <col min="2591" max="2814" width="8.83203125" style="18" customWidth="1"/>
    <col min="2815" max="2815" width="7.83203125" style="18" customWidth="1"/>
    <col min="2816" max="2816" width="7.5" style="18" customWidth="1"/>
    <col min="2817" max="2817" width="9" style="18" customWidth="1"/>
    <col min="2818" max="2818" width="8.33203125" style="18" customWidth="1"/>
    <col min="2819" max="2821" width="8.5" style="18" bestFit="1" customWidth="1"/>
    <col min="2822" max="2822" width="10" style="18" bestFit="1" customWidth="1"/>
    <col min="2823" max="2823" width="8.1640625" style="18" bestFit="1" customWidth="1"/>
    <col min="2824" max="2825" width="8.5" style="18" bestFit="1" customWidth="1"/>
    <col min="2826" max="2826" width="6" style="18" bestFit="1" customWidth="1"/>
    <col min="2827" max="2827" width="8.83203125" style="18" customWidth="1"/>
    <col min="2828" max="2828" width="8.5" style="18" bestFit="1" customWidth="1"/>
    <col min="2829" max="2829" width="7.1640625" style="18" bestFit="1" customWidth="1"/>
    <col min="2830" max="2830" width="4.5" style="18" bestFit="1" customWidth="1"/>
    <col min="2831" max="2831" width="5.5" style="18" bestFit="1" customWidth="1"/>
    <col min="2832" max="2834" width="6.1640625" style="18" bestFit="1" customWidth="1"/>
    <col min="2835" max="2835" width="7.1640625" style="18" bestFit="1" customWidth="1"/>
    <col min="2836" max="2845" width="8.83203125" style="18" customWidth="1"/>
    <col min="2846" max="2846" width="10" style="18" bestFit="1" customWidth="1"/>
    <col min="2847" max="3070" width="8.83203125" style="18" customWidth="1"/>
    <col min="3071" max="3071" width="7.83203125" style="18" customWidth="1"/>
    <col min="3072" max="3072" width="7.5" style="18" customWidth="1"/>
    <col min="3073" max="3073" width="9" style="18" customWidth="1"/>
    <col min="3074" max="3074" width="8.33203125" style="18" customWidth="1"/>
    <col min="3075" max="3077" width="8.5" style="18" bestFit="1" customWidth="1"/>
    <col min="3078" max="3078" width="10" style="18" bestFit="1" customWidth="1"/>
    <col min="3079" max="3079" width="8.1640625" style="18" bestFit="1" customWidth="1"/>
    <col min="3080" max="3081" width="8.5" style="18" bestFit="1" customWidth="1"/>
    <col min="3082" max="3082" width="6" style="18" bestFit="1" customWidth="1"/>
    <col min="3083" max="3083" width="8.83203125" style="18" customWidth="1"/>
    <col min="3084" max="3084" width="8.5" style="18" bestFit="1" customWidth="1"/>
    <col min="3085" max="3085" width="7.1640625" style="18" bestFit="1" customWidth="1"/>
    <col min="3086" max="3086" width="4.5" style="18" bestFit="1" customWidth="1"/>
    <col min="3087" max="3087" width="5.5" style="18" bestFit="1" customWidth="1"/>
    <col min="3088" max="3090" width="6.1640625" style="18" bestFit="1" customWidth="1"/>
    <col min="3091" max="3091" width="7.1640625" style="18" bestFit="1" customWidth="1"/>
    <col min="3092" max="3101" width="8.83203125" style="18" customWidth="1"/>
    <col min="3102" max="3102" width="10" style="18" bestFit="1" customWidth="1"/>
    <col min="3103" max="3326" width="8.83203125" style="18" customWidth="1"/>
    <col min="3327" max="3327" width="7.83203125" style="18" customWidth="1"/>
    <col min="3328" max="3328" width="7.5" style="18" customWidth="1"/>
    <col min="3329" max="3329" width="9" style="18" customWidth="1"/>
    <col min="3330" max="3330" width="8.33203125" style="18" customWidth="1"/>
    <col min="3331" max="3333" width="8.5" style="18" bestFit="1" customWidth="1"/>
    <col min="3334" max="3334" width="10" style="18" bestFit="1" customWidth="1"/>
    <col min="3335" max="3335" width="8.1640625" style="18" bestFit="1" customWidth="1"/>
    <col min="3336" max="3337" width="8.5" style="18" bestFit="1" customWidth="1"/>
    <col min="3338" max="3338" width="6" style="18" bestFit="1" customWidth="1"/>
    <col min="3339" max="3339" width="8.83203125" style="18" customWidth="1"/>
    <col min="3340" max="3340" width="8.5" style="18" bestFit="1" customWidth="1"/>
    <col min="3341" max="3341" width="7.1640625" style="18" bestFit="1" customWidth="1"/>
    <col min="3342" max="3342" width="4.5" style="18" bestFit="1" customWidth="1"/>
    <col min="3343" max="3343" width="5.5" style="18" bestFit="1" customWidth="1"/>
    <col min="3344" max="3346" width="6.1640625" style="18" bestFit="1" customWidth="1"/>
    <col min="3347" max="3347" width="7.1640625" style="18" bestFit="1" customWidth="1"/>
    <col min="3348" max="3357" width="8.83203125" style="18" customWidth="1"/>
    <col min="3358" max="3358" width="10" style="18" bestFit="1" customWidth="1"/>
    <col min="3359" max="3582" width="8.83203125" style="18" customWidth="1"/>
    <col min="3583" max="3583" width="7.83203125" style="18" customWidth="1"/>
    <col min="3584" max="3584" width="7.5" style="18" customWidth="1"/>
    <col min="3585" max="3585" width="9" style="18" customWidth="1"/>
    <col min="3586" max="3586" width="8.33203125" style="18" customWidth="1"/>
    <col min="3587" max="3589" width="8.5" style="18" bestFit="1" customWidth="1"/>
    <col min="3590" max="3590" width="10" style="18" bestFit="1" customWidth="1"/>
    <col min="3591" max="3591" width="8.1640625" style="18" bestFit="1" customWidth="1"/>
    <col min="3592" max="3593" width="8.5" style="18" bestFit="1" customWidth="1"/>
    <col min="3594" max="3594" width="6" style="18" bestFit="1" customWidth="1"/>
    <col min="3595" max="3595" width="8.83203125" style="18" customWidth="1"/>
    <col min="3596" max="3596" width="8.5" style="18" bestFit="1" customWidth="1"/>
    <col min="3597" max="3597" width="7.1640625" style="18" bestFit="1" customWidth="1"/>
    <col min="3598" max="3598" width="4.5" style="18" bestFit="1" customWidth="1"/>
    <col min="3599" max="3599" width="5.5" style="18" bestFit="1" customWidth="1"/>
    <col min="3600" max="3602" width="6.1640625" style="18" bestFit="1" customWidth="1"/>
    <col min="3603" max="3603" width="7.1640625" style="18" bestFit="1" customWidth="1"/>
    <col min="3604" max="3613" width="8.83203125" style="18" customWidth="1"/>
    <col min="3614" max="3614" width="10" style="18" bestFit="1" customWidth="1"/>
    <col min="3615" max="3838" width="8.83203125" style="18" customWidth="1"/>
    <col min="3839" max="3839" width="7.83203125" style="18" customWidth="1"/>
    <col min="3840" max="3840" width="7.5" style="18" customWidth="1"/>
    <col min="3841" max="3841" width="9" style="18" customWidth="1"/>
    <col min="3842" max="3842" width="8.33203125" style="18" customWidth="1"/>
    <col min="3843" max="3845" width="8.5" style="18" bestFit="1" customWidth="1"/>
    <col min="3846" max="3846" width="10" style="18" bestFit="1" customWidth="1"/>
    <col min="3847" max="3847" width="8.1640625" style="18" bestFit="1" customWidth="1"/>
    <col min="3848" max="3849" width="8.5" style="18" bestFit="1" customWidth="1"/>
    <col min="3850" max="3850" width="6" style="18" bestFit="1" customWidth="1"/>
    <col min="3851" max="3851" width="8.83203125" style="18" customWidth="1"/>
    <col min="3852" max="3852" width="8.5" style="18" bestFit="1" customWidth="1"/>
    <col min="3853" max="3853" width="7.1640625" style="18" bestFit="1" customWidth="1"/>
    <col min="3854" max="3854" width="4.5" style="18" bestFit="1" customWidth="1"/>
    <col min="3855" max="3855" width="5.5" style="18" bestFit="1" customWidth="1"/>
    <col min="3856" max="3858" width="6.1640625" style="18" bestFit="1" customWidth="1"/>
    <col min="3859" max="3859" width="7.1640625" style="18" bestFit="1" customWidth="1"/>
    <col min="3860" max="3869" width="8.83203125" style="18" customWidth="1"/>
    <col min="3870" max="3870" width="10" style="18" bestFit="1" customWidth="1"/>
    <col min="3871" max="4094" width="8.83203125" style="18" customWidth="1"/>
    <col min="4095" max="4095" width="7.83203125" style="18" customWidth="1"/>
    <col min="4096" max="4096" width="7.5" style="18" customWidth="1"/>
    <col min="4097" max="4097" width="9" style="18" customWidth="1"/>
    <col min="4098" max="4098" width="8.33203125" style="18" customWidth="1"/>
    <col min="4099" max="4101" width="8.5" style="18" bestFit="1" customWidth="1"/>
    <col min="4102" max="4102" width="10" style="18" bestFit="1" customWidth="1"/>
    <col min="4103" max="4103" width="8.1640625" style="18" bestFit="1" customWidth="1"/>
    <col min="4104" max="4105" width="8.5" style="18" bestFit="1" customWidth="1"/>
    <col min="4106" max="4106" width="6" style="18" bestFit="1" customWidth="1"/>
    <col min="4107" max="4107" width="8.83203125" style="18" customWidth="1"/>
    <col min="4108" max="4108" width="8.5" style="18" bestFit="1" customWidth="1"/>
    <col min="4109" max="4109" width="7.1640625" style="18" bestFit="1" customWidth="1"/>
    <col min="4110" max="4110" width="4.5" style="18" bestFit="1" customWidth="1"/>
    <col min="4111" max="4111" width="5.5" style="18" bestFit="1" customWidth="1"/>
    <col min="4112" max="4114" width="6.1640625" style="18" bestFit="1" customWidth="1"/>
    <col min="4115" max="4115" width="7.1640625" style="18" bestFit="1" customWidth="1"/>
    <col min="4116" max="4125" width="8.83203125" style="18" customWidth="1"/>
    <col min="4126" max="4126" width="10" style="18" bestFit="1" customWidth="1"/>
    <col min="4127" max="4350" width="8.83203125" style="18" customWidth="1"/>
    <col min="4351" max="4351" width="7.83203125" style="18" customWidth="1"/>
    <col min="4352" max="4352" width="7.5" style="18" customWidth="1"/>
    <col min="4353" max="4353" width="9" style="18" customWidth="1"/>
    <col min="4354" max="4354" width="8.33203125" style="18" customWidth="1"/>
    <col min="4355" max="4357" width="8.5" style="18" bestFit="1" customWidth="1"/>
    <col min="4358" max="4358" width="10" style="18" bestFit="1" customWidth="1"/>
    <col min="4359" max="4359" width="8.1640625" style="18" bestFit="1" customWidth="1"/>
    <col min="4360" max="4361" width="8.5" style="18" bestFit="1" customWidth="1"/>
    <col min="4362" max="4362" width="6" style="18" bestFit="1" customWidth="1"/>
    <col min="4363" max="4363" width="8.83203125" style="18" customWidth="1"/>
    <col min="4364" max="4364" width="8.5" style="18" bestFit="1" customWidth="1"/>
    <col min="4365" max="4365" width="7.1640625" style="18" bestFit="1" customWidth="1"/>
    <col min="4366" max="4366" width="4.5" style="18" bestFit="1" customWidth="1"/>
    <col min="4367" max="4367" width="5.5" style="18" bestFit="1" customWidth="1"/>
    <col min="4368" max="4370" width="6.1640625" style="18" bestFit="1" customWidth="1"/>
    <col min="4371" max="4371" width="7.1640625" style="18" bestFit="1" customWidth="1"/>
    <col min="4372" max="4381" width="8.83203125" style="18" customWidth="1"/>
    <col min="4382" max="4382" width="10" style="18" bestFit="1" customWidth="1"/>
    <col min="4383" max="4606" width="8.83203125" style="18" customWidth="1"/>
    <col min="4607" max="4607" width="7.83203125" style="18" customWidth="1"/>
    <col min="4608" max="4608" width="7.5" style="18" customWidth="1"/>
    <col min="4609" max="4609" width="9" style="18" customWidth="1"/>
    <col min="4610" max="4610" width="8.33203125" style="18" customWidth="1"/>
    <col min="4611" max="4613" width="8.5" style="18" bestFit="1" customWidth="1"/>
    <col min="4614" max="4614" width="10" style="18" bestFit="1" customWidth="1"/>
    <col min="4615" max="4615" width="8.1640625" style="18" bestFit="1" customWidth="1"/>
    <col min="4616" max="4617" width="8.5" style="18" bestFit="1" customWidth="1"/>
    <col min="4618" max="4618" width="6" style="18" bestFit="1" customWidth="1"/>
    <col min="4619" max="4619" width="8.83203125" style="18" customWidth="1"/>
    <col min="4620" max="4620" width="8.5" style="18" bestFit="1" customWidth="1"/>
    <col min="4621" max="4621" width="7.1640625" style="18" bestFit="1" customWidth="1"/>
    <col min="4622" max="4622" width="4.5" style="18" bestFit="1" customWidth="1"/>
    <col min="4623" max="4623" width="5.5" style="18" bestFit="1" customWidth="1"/>
    <col min="4624" max="4626" width="6.1640625" style="18" bestFit="1" customWidth="1"/>
    <col min="4627" max="4627" width="7.1640625" style="18" bestFit="1" customWidth="1"/>
    <col min="4628" max="4637" width="8.83203125" style="18" customWidth="1"/>
    <col min="4638" max="4638" width="10" style="18" bestFit="1" customWidth="1"/>
    <col min="4639" max="4862" width="8.83203125" style="18" customWidth="1"/>
    <col min="4863" max="4863" width="7.83203125" style="18" customWidth="1"/>
    <col min="4864" max="4864" width="7.5" style="18" customWidth="1"/>
    <col min="4865" max="4865" width="9" style="18" customWidth="1"/>
    <col min="4866" max="4866" width="8.33203125" style="18" customWidth="1"/>
    <col min="4867" max="4869" width="8.5" style="18" bestFit="1" customWidth="1"/>
    <col min="4870" max="4870" width="10" style="18" bestFit="1" customWidth="1"/>
    <col min="4871" max="4871" width="8.1640625" style="18" bestFit="1" customWidth="1"/>
    <col min="4872" max="4873" width="8.5" style="18" bestFit="1" customWidth="1"/>
    <col min="4874" max="4874" width="6" style="18" bestFit="1" customWidth="1"/>
    <col min="4875" max="4875" width="8.83203125" style="18" customWidth="1"/>
    <col min="4876" max="4876" width="8.5" style="18" bestFit="1" customWidth="1"/>
    <col min="4877" max="4877" width="7.1640625" style="18" bestFit="1" customWidth="1"/>
    <col min="4878" max="4878" width="4.5" style="18" bestFit="1" customWidth="1"/>
    <col min="4879" max="4879" width="5.5" style="18" bestFit="1" customWidth="1"/>
    <col min="4880" max="4882" width="6.1640625" style="18" bestFit="1" customWidth="1"/>
    <col min="4883" max="4883" width="7.1640625" style="18" bestFit="1" customWidth="1"/>
    <col min="4884" max="4893" width="8.83203125" style="18" customWidth="1"/>
    <col min="4894" max="4894" width="10" style="18" bestFit="1" customWidth="1"/>
    <col min="4895" max="5118" width="8.83203125" style="18" customWidth="1"/>
    <col min="5119" max="5119" width="7.83203125" style="18" customWidth="1"/>
    <col min="5120" max="5120" width="7.5" style="18" customWidth="1"/>
    <col min="5121" max="5121" width="9" style="18" customWidth="1"/>
    <col min="5122" max="5122" width="8.33203125" style="18" customWidth="1"/>
    <col min="5123" max="5125" width="8.5" style="18" bestFit="1" customWidth="1"/>
    <col min="5126" max="5126" width="10" style="18" bestFit="1" customWidth="1"/>
    <col min="5127" max="5127" width="8.1640625" style="18" bestFit="1" customWidth="1"/>
    <col min="5128" max="5129" width="8.5" style="18" bestFit="1" customWidth="1"/>
    <col min="5130" max="5130" width="6" style="18" bestFit="1" customWidth="1"/>
    <col min="5131" max="5131" width="8.83203125" style="18" customWidth="1"/>
    <col min="5132" max="5132" width="8.5" style="18" bestFit="1" customWidth="1"/>
    <col min="5133" max="5133" width="7.1640625" style="18" bestFit="1" customWidth="1"/>
    <col min="5134" max="5134" width="4.5" style="18" bestFit="1" customWidth="1"/>
    <col min="5135" max="5135" width="5.5" style="18" bestFit="1" customWidth="1"/>
    <col min="5136" max="5138" width="6.1640625" style="18" bestFit="1" customWidth="1"/>
    <col min="5139" max="5139" width="7.1640625" style="18" bestFit="1" customWidth="1"/>
    <col min="5140" max="5149" width="8.83203125" style="18" customWidth="1"/>
    <col min="5150" max="5150" width="10" style="18" bestFit="1" customWidth="1"/>
    <col min="5151" max="5374" width="8.83203125" style="18" customWidth="1"/>
    <col min="5375" max="5375" width="7.83203125" style="18" customWidth="1"/>
    <col min="5376" max="5376" width="7.5" style="18" customWidth="1"/>
    <col min="5377" max="5377" width="9" style="18" customWidth="1"/>
    <col min="5378" max="5378" width="8.33203125" style="18" customWidth="1"/>
    <col min="5379" max="5381" width="8.5" style="18" bestFit="1" customWidth="1"/>
    <col min="5382" max="5382" width="10" style="18" bestFit="1" customWidth="1"/>
    <col min="5383" max="5383" width="8.1640625" style="18" bestFit="1" customWidth="1"/>
    <col min="5384" max="5385" width="8.5" style="18" bestFit="1" customWidth="1"/>
    <col min="5386" max="5386" width="6" style="18" bestFit="1" customWidth="1"/>
    <col min="5387" max="5387" width="8.83203125" style="18" customWidth="1"/>
    <col min="5388" max="5388" width="8.5" style="18" bestFit="1" customWidth="1"/>
    <col min="5389" max="5389" width="7.1640625" style="18" bestFit="1" customWidth="1"/>
    <col min="5390" max="5390" width="4.5" style="18" bestFit="1" customWidth="1"/>
    <col min="5391" max="5391" width="5.5" style="18" bestFit="1" customWidth="1"/>
    <col min="5392" max="5394" width="6.1640625" style="18" bestFit="1" customWidth="1"/>
    <col min="5395" max="5395" width="7.1640625" style="18" bestFit="1" customWidth="1"/>
    <col min="5396" max="5405" width="8.83203125" style="18" customWidth="1"/>
    <col min="5406" max="5406" width="10" style="18" bestFit="1" customWidth="1"/>
    <col min="5407" max="5630" width="8.83203125" style="18" customWidth="1"/>
    <col min="5631" max="5631" width="7.83203125" style="18" customWidth="1"/>
    <col min="5632" max="5632" width="7.5" style="18" customWidth="1"/>
    <col min="5633" max="5633" width="9" style="18" customWidth="1"/>
    <col min="5634" max="5634" width="8.33203125" style="18" customWidth="1"/>
    <col min="5635" max="5637" width="8.5" style="18" bestFit="1" customWidth="1"/>
    <col min="5638" max="5638" width="10" style="18" bestFit="1" customWidth="1"/>
    <col min="5639" max="5639" width="8.1640625" style="18" bestFit="1" customWidth="1"/>
    <col min="5640" max="5641" width="8.5" style="18" bestFit="1" customWidth="1"/>
    <col min="5642" max="5642" width="6" style="18" bestFit="1" customWidth="1"/>
    <col min="5643" max="5643" width="8.83203125" style="18" customWidth="1"/>
    <col min="5644" max="5644" width="8.5" style="18" bestFit="1" customWidth="1"/>
    <col min="5645" max="5645" width="7.1640625" style="18" bestFit="1" customWidth="1"/>
    <col min="5646" max="5646" width="4.5" style="18" bestFit="1" customWidth="1"/>
    <col min="5647" max="5647" width="5.5" style="18" bestFit="1" customWidth="1"/>
    <col min="5648" max="5650" width="6.1640625" style="18" bestFit="1" customWidth="1"/>
    <col min="5651" max="5651" width="7.1640625" style="18" bestFit="1" customWidth="1"/>
    <col min="5652" max="5661" width="8.83203125" style="18" customWidth="1"/>
    <col min="5662" max="5662" width="10" style="18" bestFit="1" customWidth="1"/>
    <col min="5663" max="5886" width="8.83203125" style="18" customWidth="1"/>
    <col min="5887" max="5887" width="7.83203125" style="18" customWidth="1"/>
    <col min="5888" max="5888" width="7.5" style="18" customWidth="1"/>
    <col min="5889" max="5889" width="9" style="18" customWidth="1"/>
    <col min="5890" max="5890" width="8.33203125" style="18" customWidth="1"/>
    <col min="5891" max="5893" width="8.5" style="18" bestFit="1" customWidth="1"/>
    <col min="5894" max="5894" width="10" style="18" bestFit="1" customWidth="1"/>
    <col min="5895" max="5895" width="8.1640625" style="18" bestFit="1" customWidth="1"/>
    <col min="5896" max="5897" width="8.5" style="18" bestFit="1" customWidth="1"/>
    <col min="5898" max="5898" width="6" style="18" bestFit="1" customWidth="1"/>
    <col min="5899" max="5899" width="8.83203125" style="18" customWidth="1"/>
    <col min="5900" max="5900" width="8.5" style="18" bestFit="1" customWidth="1"/>
    <col min="5901" max="5901" width="7.1640625" style="18" bestFit="1" customWidth="1"/>
    <col min="5902" max="5902" width="4.5" style="18" bestFit="1" customWidth="1"/>
    <col min="5903" max="5903" width="5.5" style="18" bestFit="1" customWidth="1"/>
    <col min="5904" max="5906" width="6.1640625" style="18" bestFit="1" customWidth="1"/>
    <col min="5907" max="5907" width="7.1640625" style="18" bestFit="1" customWidth="1"/>
    <col min="5908" max="5917" width="8.83203125" style="18" customWidth="1"/>
    <col min="5918" max="5918" width="10" style="18" bestFit="1" customWidth="1"/>
    <col min="5919" max="6142" width="8.83203125" style="18" customWidth="1"/>
    <col min="6143" max="6143" width="7.83203125" style="18" customWidth="1"/>
    <col min="6144" max="6144" width="7.5" style="18" customWidth="1"/>
    <col min="6145" max="6145" width="9" style="18" customWidth="1"/>
    <col min="6146" max="6146" width="8.33203125" style="18" customWidth="1"/>
    <col min="6147" max="6149" width="8.5" style="18" bestFit="1" customWidth="1"/>
    <col min="6150" max="6150" width="10" style="18" bestFit="1" customWidth="1"/>
    <col min="6151" max="6151" width="8.1640625" style="18" bestFit="1" customWidth="1"/>
    <col min="6152" max="6153" width="8.5" style="18" bestFit="1" customWidth="1"/>
    <col min="6154" max="6154" width="6" style="18" bestFit="1" customWidth="1"/>
    <col min="6155" max="6155" width="8.83203125" style="18" customWidth="1"/>
    <col min="6156" max="6156" width="8.5" style="18" bestFit="1" customWidth="1"/>
    <col min="6157" max="6157" width="7.1640625" style="18" bestFit="1" customWidth="1"/>
    <col min="6158" max="6158" width="4.5" style="18" bestFit="1" customWidth="1"/>
    <col min="6159" max="6159" width="5.5" style="18" bestFit="1" customWidth="1"/>
    <col min="6160" max="6162" width="6.1640625" style="18" bestFit="1" customWidth="1"/>
    <col min="6163" max="6163" width="7.1640625" style="18" bestFit="1" customWidth="1"/>
    <col min="6164" max="6173" width="8.83203125" style="18" customWidth="1"/>
    <col min="6174" max="6174" width="10" style="18" bestFit="1" customWidth="1"/>
    <col min="6175" max="6398" width="8.83203125" style="18" customWidth="1"/>
    <col min="6399" max="6399" width="7.83203125" style="18" customWidth="1"/>
    <col min="6400" max="6400" width="7.5" style="18" customWidth="1"/>
    <col min="6401" max="6401" width="9" style="18" customWidth="1"/>
    <col min="6402" max="6402" width="8.33203125" style="18" customWidth="1"/>
    <col min="6403" max="6405" width="8.5" style="18" bestFit="1" customWidth="1"/>
    <col min="6406" max="6406" width="10" style="18" bestFit="1" customWidth="1"/>
    <col min="6407" max="6407" width="8.1640625" style="18" bestFit="1" customWidth="1"/>
    <col min="6408" max="6409" width="8.5" style="18" bestFit="1" customWidth="1"/>
    <col min="6410" max="6410" width="6" style="18" bestFit="1" customWidth="1"/>
    <col min="6411" max="6411" width="8.83203125" style="18" customWidth="1"/>
    <col min="6412" max="6412" width="8.5" style="18" bestFit="1" customWidth="1"/>
    <col min="6413" max="6413" width="7.1640625" style="18" bestFit="1" customWidth="1"/>
    <col min="6414" max="6414" width="4.5" style="18" bestFit="1" customWidth="1"/>
    <col min="6415" max="6415" width="5.5" style="18" bestFit="1" customWidth="1"/>
    <col min="6416" max="6418" width="6.1640625" style="18" bestFit="1" customWidth="1"/>
    <col min="6419" max="6419" width="7.1640625" style="18" bestFit="1" customWidth="1"/>
    <col min="6420" max="6429" width="8.83203125" style="18" customWidth="1"/>
    <col min="6430" max="6430" width="10" style="18" bestFit="1" customWidth="1"/>
    <col min="6431" max="6654" width="8.83203125" style="18" customWidth="1"/>
    <col min="6655" max="6655" width="7.83203125" style="18" customWidth="1"/>
    <col min="6656" max="6656" width="7.5" style="18" customWidth="1"/>
    <col min="6657" max="6657" width="9" style="18" customWidth="1"/>
    <col min="6658" max="6658" width="8.33203125" style="18" customWidth="1"/>
    <col min="6659" max="6661" width="8.5" style="18" bestFit="1" customWidth="1"/>
    <col min="6662" max="6662" width="10" style="18" bestFit="1" customWidth="1"/>
    <col min="6663" max="6663" width="8.1640625" style="18" bestFit="1" customWidth="1"/>
    <col min="6664" max="6665" width="8.5" style="18" bestFit="1" customWidth="1"/>
    <col min="6666" max="6666" width="6" style="18" bestFit="1" customWidth="1"/>
    <col min="6667" max="6667" width="8.83203125" style="18" customWidth="1"/>
    <col min="6668" max="6668" width="8.5" style="18" bestFit="1" customWidth="1"/>
    <col min="6669" max="6669" width="7.1640625" style="18" bestFit="1" customWidth="1"/>
    <col min="6670" max="6670" width="4.5" style="18" bestFit="1" customWidth="1"/>
    <col min="6671" max="6671" width="5.5" style="18" bestFit="1" customWidth="1"/>
    <col min="6672" max="6674" width="6.1640625" style="18" bestFit="1" customWidth="1"/>
    <col min="6675" max="6675" width="7.1640625" style="18" bestFit="1" customWidth="1"/>
    <col min="6676" max="6685" width="8.83203125" style="18" customWidth="1"/>
    <col min="6686" max="6686" width="10" style="18" bestFit="1" customWidth="1"/>
    <col min="6687" max="6910" width="8.83203125" style="18" customWidth="1"/>
    <col min="6911" max="6911" width="7.83203125" style="18" customWidth="1"/>
    <col min="6912" max="6912" width="7.5" style="18" customWidth="1"/>
    <col min="6913" max="6913" width="9" style="18" customWidth="1"/>
    <col min="6914" max="6914" width="8.33203125" style="18" customWidth="1"/>
    <col min="6915" max="6917" width="8.5" style="18" bestFit="1" customWidth="1"/>
    <col min="6918" max="6918" width="10" style="18" bestFit="1" customWidth="1"/>
    <col min="6919" max="6919" width="8.1640625" style="18" bestFit="1" customWidth="1"/>
    <col min="6920" max="6921" width="8.5" style="18" bestFit="1" customWidth="1"/>
    <col min="6922" max="6922" width="6" style="18" bestFit="1" customWidth="1"/>
    <col min="6923" max="6923" width="8.83203125" style="18" customWidth="1"/>
    <col min="6924" max="6924" width="8.5" style="18" bestFit="1" customWidth="1"/>
    <col min="6925" max="6925" width="7.1640625" style="18" bestFit="1" customWidth="1"/>
    <col min="6926" max="6926" width="4.5" style="18" bestFit="1" customWidth="1"/>
    <col min="6927" max="6927" width="5.5" style="18" bestFit="1" customWidth="1"/>
    <col min="6928" max="6930" width="6.1640625" style="18" bestFit="1" customWidth="1"/>
    <col min="6931" max="6931" width="7.1640625" style="18" bestFit="1" customWidth="1"/>
    <col min="6932" max="6941" width="8.83203125" style="18" customWidth="1"/>
    <col min="6942" max="6942" width="10" style="18" bestFit="1" customWidth="1"/>
    <col min="6943" max="7166" width="8.83203125" style="18" customWidth="1"/>
    <col min="7167" max="7167" width="7.83203125" style="18" customWidth="1"/>
    <col min="7168" max="7168" width="7.5" style="18" customWidth="1"/>
    <col min="7169" max="7169" width="9" style="18" customWidth="1"/>
    <col min="7170" max="7170" width="8.33203125" style="18" customWidth="1"/>
    <col min="7171" max="7173" width="8.5" style="18" bestFit="1" customWidth="1"/>
    <col min="7174" max="7174" width="10" style="18" bestFit="1" customWidth="1"/>
    <col min="7175" max="7175" width="8.1640625" style="18" bestFit="1" customWidth="1"/>
    <col min="7176" max="7177" width="8.5" style="18" bestFit="1" customWidth="1"/>
    <col min="7178" max="7178" width="6" style="18" bestFit="1" customWidth="1"/>
    <col min="7179" max="7179" width="8.83203125" style="18" customWidth="1"/>
    <col min="7180" max="7180" width="8.5" style="18" bestFit="1" customWidth="1"/>
    <col min="7181" max="7181" width="7.1640625" style="18" bestFit="1" customWidth="1"/>
    <col min="7182" max="7182" width="4.5" style="18" bestFit="1" customWidth="1"/>
    <col min="7183" max="7183" width="5.5" style="18" bestFit="1" customWidth="1"/>
    <col min="7184" max="7186" width="6.1640625" style="18" bestFit="1" customWidth="1"/>
    <col min="7187" max="7187" width="7.1640625" style="18" bestFit="1" customWidth="1"/>
    <col min="7188" max="7197" width="8.83203125" style="18" customWidth="1"/>
    <col min="7198" max="7198" width="10" style="18" bestFit="1" customWidth="1"/>
    <col min="7199" max="7422" width="8.83203125" style="18" customWidth="1"/>
    <col min="7423" max="7423" width="7.83203125" style="18" customWidth="1"/>
    <col min="7424" max="7424" width="7.5" style="18" customWidth="1"/>
    <col min="7425" max="7425" width="9" style="18" customWidth="1"/>
    <col min="7426" max="7426" width="8.33203125" style="18" customWidth="1"/>
    <col min="7427" max="7429" width="8.5" style="18" bestFit="1" customWidth="1"/>
    <col min="7430" max="7430" width="10" style="18" bestFit="1" customWidth="1"/>
    <col min="7431" max="7431" width="8.1640625" style="18" bestFit="1" customWidth="1"/>
    <col min="7432" max="7433" width="8.5" style="18" bestFit="1" customWidth="1"/>
    <col min="7434" max="7434" width="6" style="18" bestFit="1" customWidth="1"/>
    <col min="7435" max="7435" width="8.83203125" style="18" customWidth="1"/>
    <col min="7436" max="7436" width="8.5" style="18" bestFit="1" customWidth="1"/>
    <col min="7437" max="7437" width="7.1640625" style="18" bestFit="1" customWidth="1"/>
    <col min="7438" max="7438" width="4.5" style="18" bestFit="1" customWidth="1"/>
    <col min="7439" max="7439" width="5.5" style="18" bestFit="1" customWidth="1"/>
    <col min="7440" max="7442" width="6.1640625" style="18" bestFit="1" customWidth="1"/>
    <col min="7443" max="7443" width="7.1640625" style="18" bestFit="1" customWidth="1"/>
    <col min="7444" max="7453" width="8.83203125" style="18" customWidth="1"/>
    <col min="7454" max="7454" width="10" style="18" bestFit="1" customWidth="1"/>
    <col min="7455" max="7678" width="8.83203125" style="18" customWidth="1"/>
    <col min="7679" max="7679" width="7.83203125" style="18" customWidth="1"/>
    <col min="7680" max="7680" width="7.5" style="18" customWidth="1"/>
    <col min="7681" max="7681" width="9" style="18" customWidth="1"/>
    <col min="7682" max="7682" width="8.33203125" style="18" customWidth="1"/>
    <col min="7683" max="7685" width="8.5" style="18" bestFit="1" customWidth="1"/>
    <col min="7686" max="7686" width="10" style="18" bestFit="1" customWidth="1"/>
    <col min="7687" max="7687" width="8.1640625" style="18" bestFit="1" customWidth="1"/>
    <col min="7688" max="7689" width="8.5" style="18" bestFit="1" customWidth="1"/>
    <col min="7690" max="7690" width="6" style="18" bestFit="1" customWidth="1"/>
    <col min="7691" max="7691" width="8.83203125" style="18" customWidth="1"/>
    <col min="7692" max="7692" width="8.5" style="18" bestFit="1" customWidth="1"/>
    <col min="7693" max="7693" width="7.1640625" style="18" bestFit="1" customWidth="1"/>
    <col min="7694" max="7694" width="4.5" style="18" bestFit="1" customWidth="1"/>
    <col min="7695" max="7695" width="5.5" style="18" bestFit="1" customWidth="1"/>
    <col min="7696" max="7698" width="6.1640625" style="18" bestFit="1" customWidth="1"/>
    <col min="7699" max="7699" width="7.1640625" style="18" bestFit="1" customWidth="1"/>
    <col min="7700" max="7709" width="8.83203125" style="18" customWidth="1"/>
    <col min="7710" max="7710" width="10" style="18" bestFit="1" customWidth="1"/>
    <col min="7711" max="7934" width="8.83203125" style="18" customWidth="1"/>
    <col min="7935" max="7935" width="7.83203125" style="18" customWidth="1"/>
    <col min="7936" max="7936" width="7.5" style="18" customWidth="1"/>
    <col min="7937" max="7937" width="9" style="18" customWidth="1"/>
    <col min="7938" max="7938" width="8.33203125" style="18" customWidth="1"/>
    <col min="7939" max="7941" width="8.5" style="18" bestFit="1" customWidth="1"/>
    <col min="7942" max="7942" width="10" style="18" bestFit="1" customWidth="1"/>
    <col min="7943" max="7943" width="8.1640625" style="18" bestFit="1" customWidth="1"/>
    <col min="7944" max="7945" width="8.5" style="18" bestFit="1" customWidth="1"/>
    <col min="7946" max="7946" width="6" style="18" bestFit="1" customWidth="1"/>
    <col min="7947" max="7947" width="8.83203125" style="18" customWidth="1"/>
    <col min="7948" max="7948" width="8.5" style="18" bestFit="1" customWidth="1"/>
    <col min="7949" max="7949" width="7.1640625" style="18" bestFit="1" customWidth="1"/>
    <col min="7950" max="7950" width="4.5" style="18" bestFit="1" customWidth="1"/>
    <col min="7951" max="7951" width="5.5" style="18" bestFit="1" customWidth="1"/>
    <col min="7952" max="7954" width="6.1640625" style="18" bestFit="1" customWidth="1"/>
    <col min="7955" max="7955" width="7.1640625" style="18" bestFit="1" customWidth="1"/>
    <col min="7956" max="7965" width="8.83203125" style="18" customWidth="1"/>
    <col min="7966" max="7966" width="10" style="18" bestFit="1" customWidth="1"/>
    <col min="7967" max="8190" width="8.83203125" style="18" customWidth="1"/>
    <col min="8191" max="8191" width="7.83203125" style="18" customWidth="1"/>
    <col min="8192" max="8192" width="7.5" style="18" customWidth="1"/>
    <col min="8193" max="8193" width="9" style="18" customWidth="1"/>
    <col min="8194" max="8194" width="8.33203125" style="18" customWidth="1"/>
    <col min="8195" max="8197" width="8.5" style="18" bestFit="1" customWidth="1"/>
    <col min="8198" max="8198" width="10" style="18" bestFit="1" customWidth="1"/>
    <col min="8199" max="8199" width="8.1640625" style="18" bestFit="1" customWidth="1"/>
    <col min="8200" max="8201" width="8.5" style="18" bestFit="1" customWidth="1"/>
    <col min="8202" max="8202" width="6" style="18" bestFit="1" customWidth="1"/>
    <col min="8203" max="8203" width="8.83203125" style="18" customWidth="1"/>
    <col min="8204" max="8204" width="8.5" style="18" bestFit="1" customWidth="1"/>
    <col min="8205" max="8205" width="7.1640625" style="18" bestFit="1" customWidth="1"/>
    <col min="8206" max="8206" width="4.5" style="18" bestFit="1" customWidth="1"/>
    <col min="8207" max="8207" width="5.5" style="18" bestFit="1" customWidth="1"/>
    <col min="8208" max="8210" width="6.1640625" style="18" bestFit="1" customWidth="1"/>
    <col min="8211" max="8211" width="7.1640625" style="18" bestFit="1" customWidth="1"/>
    <col min="8212" max="8221" width="8.83203125" style="18" customWidth="1"/>
    <col min="8222" max="8222" width="10" style="18" bestFit="1" customWidth="1"/>
    <col min="8223" max="8446" width="8.83203125" style="18" customWidth="1"/>
    <col min="8447" max="8447" width="7.83203125" style="18" customWidth="1"/>
    <col min="8448" max="8448" width="7.5" style="18" customWidth="1"/>
    <col min="8449" max="8449" width="9" style="18" customWidth="1"/>
    <col min="8450" max="8450" width="8.33203125" style="18" customWidth="1"/>
    <col min="8451" max="8453" width="8.5" style="18" bestFit="1" customWidth="1"/>
    <col min="8454" max="8454" width="10" style="18" bestFit="1" customWidth="1"/>
    <col min="8455" max="8455" width="8.1640625" style="18" bestFit="1" customWidth="1"/>
    <col min="8456" max="8457" width="8.5" style="18" bestFit="1" customWidth="1"/>
    <col min="8458" max="8458" width="6" style="18" bestFit="1" customWidth="1"/>
    <col min="8459" max="8459" width="8.83203125" style="18" customWidth="1"/>
    <col min="8460" max="8460" width="8.5" style="18" bestFit="1" customWidth="1"/>
    <col min="8461" max="8461" width="7.1640625" style="18" bestFit="1" customWidth="1"/>
    <col min="8462" max="8462" width="4.5" style="18" bestFit="1" customWidth="1"/>
    <col min="8463" max="8463" width="5.5" style="18" bestFit="1" customWidth="1"/>
    <col min="8464" max="8466" width="6.1640625" style="18" bestFit="1" customWidth="1"/>
    <col min="8467" max="8467" width="7.1640625" style="18" bestFit="1" customWidth="1"/>
    <col min="8468" max="8477" width="8.83203125" style="18" customWidth="1"/>
    <col min="8478" max="8478" width="10" style="18" bestFit="1" customWidth="1"/>
    <col min="8479" max="8702" width="8.83203125" style="18" customWidth="1"/>
    <col min="8703" max="8703" width="7.83203125" style="18" customWidth="1"/>
    <col min="8704" max="8704" width="7.5" style="18" customWidth="1"/>
    <col min="8705" max="8705" width="9" style="18" customWidth="1"/>
    <col min="8706" max="8706" width="8.33203125" style="18" customWidth="1"/>
    <col min="8707" max="8709" width="8.5" style="18" bestFit="1" customWidth="1"/>
    <col min="8710" max="8710" width="10" style="18" bestFit="1" customWidth="1"/>
    <col min="8711" max="8711" width="8.1640625" style="18" bestFit="1" customWidth="1"/>
    <col min="8712" max="8713" width="8.5" style="18" bestFit="1" customWidth="1"/>
    <col min="8714" max="8714" width="6" style="18" bestFit="1" customWidth="1"/>
    <col min="8715" max="8715" width="8.83203125" style="18" customWidth="1"/>
    <col min="8716" max="8716" width="8.5" style="18" bestFit="1" customWidth="1"/>
    <col min="8717" max="8717" width="7.1640625" style="18" bestFit="1" customWidth="1"/>
    <col min="8718" max="8718" width="4.5" style="18" bestFit="1" customWidth="1"/>
    <col min="8719" max="8719" width="5.5" style="18" bestFit="1" customWidth="1"/>
    <col min="8720" max="8722" width="6.1640625" style="18" bestFit="1" customWidth="1"/>
    <col min="8723" max="8723" width="7.1640625" style="18" bestFit="1" customWidth="1"/>
    <col min="8724" max="8733" width="8.83203125" style="18" customWidth="1"/>
    <col min="8734" max="8734" width="10" style="18" bestFit="1" customWidth="1"/>
    <col min="8735" max="8958" width="8.83203125" style="18" customWidth="1"/>
    <col min="8959" max="8959" width="7.83203125" style="18" customWidth="1"/>
    <col min="8960" max="8960" width="7.5" style="18" customWidth="1"/>
    <col min="8961" max="8961" width="9" style="18" customWidth="1"/>
    <col min="8962" max="8962" width="8.33203125" style="18" customWidth="1"/>
    <col min="8963" max="8965" width="8.5" style="18" bestFit="1" customWidth="1"/>
    <col min="8966" max="8966" width="10" style="18" bestFit="1" customWidth="1"/>
    <col min="8967" max="8967" width="8.1640625" style="18" bestFit="1" customWidth="1"/>
    <col min="8968" max="8969" width="8.5" style="18" bestFit="1" customWidth="1"/>
    <col min="8970" max="8970" width="6" style="18" bestFit="1" customWidth="1"/>
    <col min="8971" max="8971" width="8.83203125" style="18" customWidth="1"/>
    <col min="8972" max="8972" width="8.5" style="18" bestFit="1" customWidth="1"/>
    <col min="8973" max="8973" width="7.1640625" style="18" bestFit="1" customWidth="1"/>
    <col min="8974" max="8974" width="4.5" style="18" bestFit="1" customWidth="1"/>
    <col min="8975" max="8975" width="5.5" style="18" bestFit="1" customWidth="1"/>
    <col min="8976" max="8978" width="6.1640625" style="18" bestFit="1" customWidth="1"/>
    <col min="8979" max="8979" width="7.1640625" style="18" bestFit="1" customWidth="1"/>
    <col min="8980" max="8989" width="8.83203125" style="18" customWidth="1"/>
    <col min="8990" max="8990" width="10" style="18" bestFit="1" customWidth="1"/>
    <col min="8991" max="9214" width="8.83203125" style="18" customWidth="1"/>
    <col min="9215" max="9215" width="7.83203125" style="18" customWidth="1"/>
    <col min="9216" max="9216" width="7.5" style="18" customWidth="1"/>
    <col min="9217" max="9217" width="9" style="18" customWidth="1"/>
    <col min="9218" max="9218" width="8.33203125" style="18" customWidth="1"/>
    <col min="9219" max="9221" width="8.5" style="18" bestFit="1" customWidth="1"/>
    <col min="9222" max="9222" width="10" style="18" bestFit="1" customWidth="1"/>
    <col min="9223" max="9223" width="8.1640625" style="18" bestFit="1" customWidth="1"/>
    <col min="9224" max="9225" width="8.5" style="18" bestFit="1" customWidth="1"/>
    <col min="9226" max="9226" width="6" style="18" bestFit="1" customWidth="1"/>
    <col min="9227" max="9227" width="8.83203125" style="18" customWidth="1"/>
    <col min="9228" max="9228" width="8.5" style="18" bestFit="1" customWidth="1"/>
    <col min="9229" max="9229" width="7.1640625" style="18" bestFit="1" customWidth="1"/>
    <col min="9230" max="9230" width="4.5" style="18" bestFit="1" customWidth="1"/>
    <col min="9231" max="9231" width="5.5" style="18" bestFit="1" customWidth="1"/>
    <col min="9232" max="9234" width="6.1640625" style="18" bestFit="1" customWidth="1"/>
    <col min="9235" max="9235" width="7.1640625" style="18" bestFit="1" customWidth="1"/>
    <col min="9236" max="9245" width="8.83203125" style="18" customWidth="1"/>
    <col min="9246" max="9246" width="10" style="18" bestFit="1" customWidth="1"/>
    <col min="9247" max="9470" width="8.83203125" style="18" customWidth="1"/>
    <col min="9471" max="9471" width="7.83203125" style="18" customWidth="1"/>
    <col min="9472" max="9472" width="7.5" style="18" customWidth="1"/>
    <col min="9473" max="9473" width="9" style="18" customWidth="1"/>
    <col min="9474" max="9474" width="8.33203125" style="18" customWidth="1"/>
    <col min="9475" max="9477" width="8.5" style="18" bestFit="1" customWidth="1"/>
    <col min="9478" max="9478" width="10" style="18" bestFit="1" customWidth="1"/>
    <col min="9479" max="9479" width="8.1640625" style="18" bestFit="1" customWidth="1"/>
    <col min="9480" max="9481" width="8.5" style="18" bestFit="1" customWidth="1"/>
    <col min="9482" max="9482" width="6" style="18" bestFit="1" customWidth="1"/>
    <col min="9483" max="9483" width="8.83203125" style="18" customWidth="1"/>
    <col min="9484" max="9484" width="8.5" style="18" bestFit="1" customWidth="1"/>
    <col min="9485" max="9485" width="7.1640625" style="18" bestFit="1" customWidth="1"/>
    <col min="9486" max="9486" width="4.5" style="18" bestFit="1" customWidth="1"/>
    <col min="9487" max="9487" width="5.5" style="18" bestFit="1" customWidth="1"/>
    <col min="9488" max="9490" width="6.1640625" style="18" bestFit="1" customWidth="1"/>
    <col min="9491" max="9491" width="7.1640625" style="18" bestFit="1" customWidth="1"/>
    <col min="9492" max="9501" width="8.83203125" style="18" customWidth="1"/>
    <col min="9502" max="9502" width="10" style="18" bestFit="1" customWidth="1"/>
    <col min="9503" max="9726" width="8.83203125" style="18" customWidth="1"/>
    <col min="9727" max="9727" width="7.83203125" style="18" customWidth="1"/>
    <col min="9728" max="9728" width="7.5" style="18" customWidth="1"/>
    <col min="9729" max="9729" width="9" style="18" customWidth="1"/>
    <col min="9730" max="9730" width="8.33203125" style="18" customWidth="1"/>
    <col min="9731" max="9733" width="8.5" style="18" bestFit="1" customWidth="1"/>
    <col min="9734" max="9734" width="10" style="18" bestFit="1" customWidth="1"/>
    <col min="9735" max="9735" width="8.1640625" style="18" bestFit="1" customWidth="1"/>
    <col min="9736" max="9737" width="8.5" style="18" bestFit="1" customWidth="1"/>
    <col min="9738" max="9738" width="6" style="18" bestFit="1" customWidth="1"/>
    <col min="9739" max="9739" width="8.83203125" style="18" customWidth="1"/>
    <col min="9740" max="9740" width="8.5" style="18" bestFit="1" customWidth="1"/>
    <col min="9741" max="9741" width="7.1640625" style="18" bestFit="1" customWidth="1"/>
    <col min="9742" max="9742" width="4.5" style="18" bestFit="1" customWidth="1"/>
    <col min="9743" max="9743" width="5.5" style="18" bestFit="1" customWidth="1"/>
    <col min="9744" max="9746" width="6.1640625" style="18" bestFit="1" customWidth="1"/>
    <col min="9747" max="9747" width="7.1640625" style="18" bestFit="1" customWidth="1"/>
    <col min="9748" max="9757" width="8.83203125" style="18" customWidth="1"/>
    <col min="9758" max="9758" width="10" style="18" bestFit="1" customWidth="1"/>
    <col min="9759" max="9982" width="8.83203125" style="18" customWidth="1"/>
    <col min="9983" max="9983" width="7.83203125" style="18" customWidth="1"/>
    <col min="9984" max="9984" width="7.5" style="18" customWidth="1"/>
    <col min="9985" max="9985" width="9" style="18" customWidth="1"/>
    <col min="9986" max="9986" width="8.33203125" style="18" customWidth="1"/>
    <col min="9987" max="9989" width="8.5" style="18" bestFit="1" customWidth="1"/>
    <col min="9990" max="9990" width="10" style="18" bestFit="1" customWidth="1"/>
    <col min="9991" max="9991" width="8.1640625" style="18" bestFit="1" customWidth="1"/>
    <col min="9992" max="9993" width="8.5" style="18" bestFit="1" customWidth="1"/>
    <col min="9994" max="9994" width="6" style="18" bestFit="1" customWidth="1"/>
    <col min="9995" max="9995" width="8.83203125" style="18" customWidth="1"/>
    <col min="9996" max="9996" width="8.5" style="18" bestFit="1" customWidth="1"/>
    <col min="9997" max="9997" width="7.1640625" style="18" bestFit="1" customWidth="1"/>
    <col min="9998" max="9998" width="4.5" style="18" bestFit="1" customWidth="1"/>
    <col min="9999" max="9999" width="5.5" style="18" bestFit="1" customWidth="1"/>
    <col min="10000" max="10002" width="6.1640625" style="18" bestFit="1" customWidth="1"/>
    <col min="10003" max="10003" width="7.1640625" style="18" bestFit="1" customWidth="1"/>
    <col min="10004" max="10013" width="8.83203125" style="18" customWidth="1"/>
    <col min="10014" max="10014" width="10" style="18" bestFit="1" customWidth="1"/>
    <col min="10015" max="10238" width="8.83203125" style="18" customWidth="1"/>
    <col min="10239" max="10239" width="7.83203125" style="18" customWidth="1"/>
    <col min="10240" max="10240" width="7.5" style="18" customWidth="1"/>
    <col min="10241" max="10241" width="9" style="18" customWidth="1"/>
    <col min="10242" max="10242" width="8.33203125" style="18" customWidth="1"/>
    <col min="10243" max="10245" width="8.5" style="18" bestFit="1" customWidth="1"/>
    <col min="10246" max="10246" width="10" style="18" bestFit="1" customWidth="1"/>
    <col min="10247" max="10247" width="8.1640625" style="18" bestFit="1" customWidth="1"/>
    <col min="10248" max="10249" width="8.5" style="18" bestFit="1" customWidth="1"/>
    <col min="10250" max="10250" width="6" style="18" bestFit="1" customWidth="1"/>
    <col min="10251" max="10251" width="8.83203125" style="18" customWidth="1"/>
    <col min="10252" max="10252" width="8.5" style="18" bestFit="1" customWidth="1"/>
    <col min="10253" max="10253" width="7.1640625" style="18" bestFit="1" customWidth="1"/>
    <col min="10254" max="10254" width="4.5" style="18" bestFit="1" customWidth="1"/>
    <col min="10255" max="10255" width="5.5" style="18" bestFit="1" customWidth="1"/>
    <col min="10256" max="10258" width="6.1640625" style="18" bestFit="1" customWidth="1"/>
    <col min="10259" max="10259" width="7.1640625" style="18" bestFit="1" customWidth="1"/>
    <col min="10260" max="10269" width="8.83203125" style="18" customWidth="1"/>
    <col min="10270" max="10270" width="10" style="18" bestFit="1" customWidth="1"/>
    <col min="10271" max="10494" width="8.83203125" style="18" customWidth="1"/>
    <col min="10495" max="10495" width="7.83203125" style="18" customWidth="1"/>
    <col min="10496" max="10496" width="7.5" style="18" customWidth="1"/>
    <col min="10497" max="10497" width="9" style="18" customWidth="1"/>
    <col min="10498" max="10498" width="8.33203125" style="18" customWidth="1"/>
    <col min="10499" max="10501" width="8.5" style="18" bestFit="1" customWidth="1"/>
    <col min="10502" max="10502" width="10" style="18" bestFit="1" customWidth="1"/>
    <col min="10503" max="10503" width="8.1640625" style="18" bestFit="1" customWidth="1"/>
    <col min="10504" max="10505" width="8.5" style="18" bestFit="1" customWidth="1"/>
    <col min="10506" max="10506" width="6" style="18" bestFit="1" customWidth="1"/>
    <col min="10507" max="10507" width="8.83203125" style="18" customWidth="1"/>
    <col min="10508" max="10508" width="8.5" style="18" bestFit="1" customWidth="1"/>
    <col min="10509" max="10509" width="7.1640625" style="18" bestFit="1" customWidth="1"/>
    <col min="10510" max="10510" width="4.5" style="18" bestFit="1" customWidth="1"/>
    <col min="10511" max="10511" width="5.5" style="18" bestFit="1" customWidth="1"/>
    <col min="10512" max="10514" width="6.1640625" style="18" bestFit="1" customWidth="1"/>
    <col min="10515" max="10515" width="7.1640625" style="18" bestFit="1" customWidth="1"/>
    <col min="10516" max="10525" width="8.83203125" style="18" customWidth="1"/>
    <col min="10526" max="10526" width="10" style="18" bestFit="1" customWidth="1"/>
    <col min="10527" max="10750" width="8.83203125" style="18" customWidth="1"/>
    <col min="10751" max="10751" width="7.83203125" style="18" customWidth="1"/>
    <col min="10752" max="10752" width="7.5" style="18" customWidth="1"/>
    <col min="10753" max="10753" width="9" style="18" customWidth="1"/>
    <col min="10754" max="10754" width="8.33203125" style="18" customWidth="1"/>
    <col min="10755" max="10757" width="8.5" style="18" bestFit="1" customWidth="1"/>
    <col min="10758" max="10758" width="10" style="18" bestFit="1" customWidth="1"/>
    <col min="10759" max="10759" width="8.1640625" style="18" bestFit="1" customWidth="1"/>
    <col min="10760" max="10761" width="8.5" style="18" bestFit="1" customWidth="1"/>
    <col min="10762" max="10762" width="6" style="18" bestFit="1" customWidth="1"/>
    <col min="10763" max="10763" width="8.83203125" style="18" customWidth="1"/>
    <col min="10764" max="10764" width="8.5" style="18" bestFit="1" customWidth="1"/>
    <col min="10765" max="10765" width="7.1640625" style="18" bestFit="1" customWidth="1"/>
    <col min="10766" max="10766" width="4.5" style="18" bestFit="1" customWidth="1"/>
    <col min="10767" max="10767" width="5.5" style="18" bestFit="1" customWidth="1"/>
    <col min="10768" max="10770" width="6.1640625" style="18" bestFit="1" customWidth="1"/>
    <col min="10771" max="10771" width="7.1640625" style="18" bestFit="1" customWidth="1"/>
    <col min="10772" max="10781" width="8.83203125" style="18" customWidth="1"/>
    <col min="10782" max="10782" width="10" style="18" bestFit="1" customWidth="1"/>
    <col min="10783" max="11006" width="8.83203125" style="18" customWidth="1"/>
    <col min="11007" max="11007" width="7.83203125" style="18" customWidth="1"/>
    <col min="11008" max="11008" width="7.5" style="18" customWidth="1"/>
    <col min="11009" max="11009" width="9" style="18" customWidth="1"/>
    <col min="11010" max="11010" width="8.33203125" style="18" customWidth="1"/>
    <col min="11011" max="11013" width="8.5" style="18" bestFit="1" customWidth="1"/>
    <col min="11014" max="11014" width="10" style="18" bestFit="1" customWidth="1"/>
    <col min="11015" max="11015" width="8.1640625" style="18" bestFit="1" customWidth="1"/>
    <col min="11016" max="11017" width="8.5" style="18" bestFit="1" customWidth="1"/>
    <col min="11018" max="11018" width="6" style="18" bestFit="1" customWidth="1"/>
    <col min="11019" max="11019" width="8.83203125" style="18" customWidth="1"/>
    <col min="11020" max="11020" width="8.5" style="18" bestFit="1" customWidth="1"/>
    <col min="11021" max="11021" width="7.1640625" style="18" bestFit="1" customWidth="1"/>
    <col min="11022" max="11022" width="4.5" style="18" bestFit="1" customWidth="1"/>
    <col min="11023" max="11023" width="5.5" style="18" bestFit="1" customWidth="1"/>
    <col min="11024" max="11026" width="6.1640625" style="18" bestFit="1" customWidth="1"/>
    <col min="11027" max="11027" width="7.1640625" style="18" bestFit="1" customWidth="1"/>
    <col min="11028" max="11037" width="8.83203125" style="18" customWidth="1"/>
    <col min="11038" max="11038" width="10" style="18" bestFit="1" customWidth="1"/>
    <col min="11039" max="11262" width="8.83203125" style="18" customWidth="1"/>
    <col min="11263" max="11263" width="7.83203125" style="18" customWidth="1"/>
    <col min="11264" max="11264" width="7.5" style="18" customWidth="1"/>
    <col min="11265" max="11265" width="9" style="18" customWidth="1"/>
    <col min="11266" max="11266" width="8.33203125" style="18" customWidth="1"/>
    <col min="11267" max="11269" width="8.5" style="18" bestFit="1" customWidth="1"/>
    <col min="11270" max="11270" width="10" style="18" bestFit="1" customWidth="1"/>
    <col min="11271" max="11271" width="8.1640625" style="18" bestFit="1" customWidth="1"/>
    <col min="11272" max="11273" width="8.5" style="18" bestFit="1" customWidth="1"/>
    <col min="11274" max="11274" width="6" style="18" bestFit="1" customWidth="1"/>
    <col min="11275" max="11275" width="8.83203125" style="18" customWidth="1"/>
    <col min="11276" max="11276" width="8.5" style="18" bestFit="1" customWidth="1"/>
    <col min="11277" max="11277" width="7.1640625" style="18" bestFit="1" customWidth="1"/>
    <col min="11278" max="11278" width="4.5" style="18" bestFit="1" customWidth="1"/>
    <col min="11279" max="11279" width="5.5" style="18" bestFit="1" customWidth="1"/>
    <col min="11280" max="11282" width="6.1640625" style="18" bestFit="1" customWidth="1"/>
    <col min="11283" max="11283" width="7.1640625" style="18" bestFit="1" customWidth="1"/>
    <col min="11284" max="11293" width="8.83203125" style="18" customWidth="1"/>
    <col min="11294" max="11294" width="10" style="18" bestFit="1" customWidth="1"/>
    <col min="11295" max="11518" width="8.83203125" style="18" customWidth="1"/>
    <col min="11519" max="11519" width="7.83203125" style="18" customWidth="1"/>
    <col min="11520" max="11520" width="7.5" style="18" customWidth="1"/>
    <col min="11521" max="11521" width="9" style="18" customWidth="1"/>
    <col min="11522" max="11522" width="8.33203125" style="18" customWidth="1"/>
    <col min="11523" max="11525" width="8.5" style="18" bestFit="1" customWidth="1"/>
    <col min="11526" max="11526" width="10" style="18" bestFit="1" customWidth="1"/>
    <col min="11527" max="11527" width="8.1640625" style="18" bestFit="1" customWidth="1"/>
    <col min="11528" max="11529" width="8.5" style="18" bestFit="1" customWidth="1"/>
    <col min="11530" max="11530" width="6" style="18" bestFit="1" customWidth="1"/>
    <col min="11531" max="11531" width="8.83203125" style="18" customWidth="1"/>
    <col min="11532" max="11532" width="8.5" style="18" bestFit="1" customWidth="1"/>
    <col min="11533" max="11533" width="7.1640625" style="18" bestFit="1" customWidth="1"/>
    <col min="11534" max="11534" width="4.5" style="18" bestFit="1" customWidth="1"/>
    <col min="11535" max="11535" width="5.5" style="18" bestFit="1" customWidth="1"/>
    <col min="11536" max="11538" width="6.1640625" style="18" bestFit="1" customWidth="1"/>
    <col min="11539" max="11539" width="7.1640625" style="18" bestFit="1" customWidth="1"/>
    <col min="11540" max="11549" width="8.83203125" style="18" customWidth="1"/>
    <col min="11550" max="11550" width="10" style="18" bestFit="1" customWidth="1"/>
    <col min="11551" max="11774" width="8.83203125" style="18" customWidth="1"/>
    <col min="11775" max="11775" width="7.83203125" style="18" customWidth="1"/>
    <col min="11776" max="11776" width="7.5" style="18" customWidth="1"/>
    <col min="11777" max="11777" width="9" style="18" customWidth="1"/>
    <col min="11778" max="11778" width="8.33203125" style="18" customWidth="1"/>
    <col min="11779" max="11781" width="8.5" style="18" bestFit="1" customWidth="1"/>
    <col min="11782" max="11782" width="10" style="18" bestFit="1" customWidth="1"/>
    <col min="11783" max="11783" width="8.1640625" style="18" bestFit="1" customWidth="1"/>
    <col min="11784" max="11785" width="8.5" style="18" bestFit="1" customWidth="1"/>
    <col min="11786" max="11786" width="6" style="18" bestFit="1" customWidth="1"/>
    <col min="11787" max="11787" width="8.83203125" style="18" customWidth="1"/>
    <col min="11788" max="11788" width="8.5" style="18" bestFit="1" customWidth="1"/>
    <col min="11789" max="11789" width="7.1640625" style="18" bestFit="1" customWidth="1"/>
    <col min="11790" max="11790" width="4.5" style="18" bestFit="1" customWidth="1"/>
    <col min="11791" max="11791" width="5.5" style="18" bestFit="1" customWidth="1"/>
    <col min="11792" max="11794" width="6.1640625" style="18" bestFit="1" customWidth="1"/>
    <col min="11795" max="11795" width="7.1640625" style="18" bestFit="1" customWidth="1"/>
    <col min="11796" max="11805" width="8.83203125" style="18" customWidth="1"/>
    <col min="11806" max="11806" width="10" style="18" bestFit="1" customWidth="1"/>
    <col min="11807" max="12030" width="8.83203125" style="18" customWidth="1"/>
    <col min="12031" max="12031" width="7.83203125" style="18" customWidth="1"/>
    <col min="12032" max="12032" width="7.5" style="18" customWidth="1"/>
    <col min="12033" max="12033" width="9" style="18" customWidth="1"/>
    <col min="12034" max="12034" width="8.33203125" style="18" customWidth="1"/>
    <col min="12035" max="12037" width="8.5" style="18" bestFit="1" customWidth="1"/>
    <col min="12038" max="12038" width="10" style="18" bestFit="1" customWidth="1"/>
    <col min="12039" max="12039" width="8.1640625" style="18" bestFit="1" customWidth="1"/>
    <col min="12040" max="12041" width="8.5" style="18" bestFit="1" customWidth="1"/>
    <col min="12042" max="12042" width="6" style="18" bestFit="1" customWidth="1"/>
    <col min="12043" max="12043" width="8.83203125" style="18" customWidth="1"/>
    <col min="12044" max="12044" width="8.5" style="18" bestFit="1" customWidth="1"/>
    <col min="12045" max="12045" width="7.1640625" style="18" bestFit="1" customWidth="1"/>
    <col min="12046" max="12046" width="4.5" style="18" bestFit="1" customWidth="1"/>
    <col min="12047" max="12047" width="5.5" style="18" bestFit="1" customWidth="1"/>
    <col min="12048" max="12050" width="6.1640625" style="18" bestFit="1" customWidth="1"/>
    <col min="12051" max="12051" width="7.1640625" style="18" bestFit="1" customWidth="1"/>
    <col min="12052" max="12061" width="8.83203125" style="18" customWidth="1"/>
    <col min="12062" max="12062" width="10" style="18" bestFit="1" customWidth="1"/>
    <col min="12063" max="12286" width="8.83203125" style="18" customWidth="1"/>
    <col min="12287" max="12287" width="7.83203125" style="18" customWidth="1"/>
    <col min="12288" max="12288" width="7.5" style="18" customWidth="1"/>
    <col min="12289" max="12289" width="9" style="18" customWidth="1"/>
    <col min="12290" max="12290" width="8.33203125" style="18" customWidth="1"/>
    <col min="12291" max="12293" width="8.5" style="18" bestFit="1" customWidth="1"/>
    <col min="12294" max="12294" width="10" style="18" bestFit="1" customWidth="1"/>
    <col min="12295" max="12295" width="8.1640625" style="18" bestFit="1" customWidth="1"/>
    <col min="12296" max="12297" width="8.5" style="18" bestFit="1" customWidth="1"/>
    <col min="12298" max="12298" width="6" style="18" bestFit="1" customWidth="1"/>
    <col min="12299" max="12299" width="8.83203125" style="18" customWidth="1"/>
    <col min="12300" max="12300" width="8.5" style="18" bestFit="1" customWidth="1"/>
    <col min="12301" max="12301" width="7.1640625" style="18" bestFit="1" customWidth="1"/>
    <col min="12302" max="12302" width="4.5" style="18" bestFit="1" customWidth="1"/>
    <col min="12303" max="12303" width="5.5" style="18" bestFit="1" customWidth="1"/>
    <col min="12304" max="12306" width="6.1640625" style="18" bestFit="1" customWidth="1"/>
    <col min="12307" max="12307" width="7.1640625" style="18" bestFit="1" customWidth="1"/>
    <col min="12308" max="12317" width="8.83203125" style="18" customWidth="1"/>
    <col min="12318" max="12318" width="10" style="18" bestFit="1" customWidth="1"/>
    <col min="12319" max="12542" width="8.83203125" style="18" customWidth="1"/>
    <col min="12543" max="12543" width="7.83203125" style="18" customWidth="1"/>
    <col min="12544" max="12544" width="7.5" style="18" customWidth="1"/>
    <col min="12545" max="12545" width="9" style="18" customWidth="1"/>
    <col min="12546" max="12546" width="8.33203125" style="18" customWidth="1"/>
    <col min="12547" max="12549" width="8.5" style="18" bestFit="1" customWidth="1"/>
    <col min="12550" max="12550" width="10" style="18" bestFit="1" customWidth="1"/>
    <col min="12551" max="12551" width="8.1640625" style="18" bestFit="1" customWidth="1"/>
    <col min="12552" max="12553" width="8.5" style="18" bestFit="1" customWidth="1"/>
    <col min="12554" max="12554" width="6" style="18" bestFit="1" customWidth="1"/>
    <col min="12555" max="12555" width="8.83203125" style="18" customWidth="1"/>
    <col min="12556" max="12556" width="8.5" style="18" bestFit="1" customWidth="1"/>
    <col min="12557" max="12557" width="7.1640625" style="18" bestFit="1" customWidth="1"/>
    <col min="12558" max="12558" width="4.5" style="18" bestFit="1" customWidth="1"/>
    <col min="12559" max="12559" width="5.5" style="18" bestFit="1" customWidth="1"/>
    <col min="12560" max="12562" width="6.1640625" style="18" bestFit="1" customWidth="1"/>
    <col min="12563" max="12563" width="7.1640625" style="18" bestFit="1" customWidth="1"/>
    <col min="12564" max="12573" width="8.83203125" style="18" customWidth="1"/>
    <col min="12574" max="12574" width="10" style="18" bestFit="1" customWidth="1"/>
    <col min="12575" max="12798" width="8.83203125" style="18" customWidth="1"/>
    <col min="12799" max="12799" width="7.83203125" style="18" customWidth="1"/>
    <col min="12800" max="12800" width="7.5" style="18" customWidth="1"/>
    <col min="12801" max="12801" width="9" style="18" customWidth="1"/>
    <col min="12802" max="12802" width="8.33203125" style="18" customWidth="1"/>
    <col min="12803" max="12805" width="8.5" style="18" bestFit="1" customWidth="1"/>
    <col min="12806" max="12806" width="10" style="18" bestFit="1" customWidth="1"/>
    <col min="12807" max="12807" width="8.1640625" style="18" bestFit="1" customWidth="1"/>
    <col min="12808" max="12809" width="8.5" style="18" bestFit="1" customWidth="1"/>
    <col min="12810" max="12810" width="6" style="18" bestFit="1" customWidth="1"/>
    <col min="12811" max="12811" width="8.83203125" style="18" customWidth="1"/>
    <col min="12812" max="12812" width="8.5" style="18" bestFit="1" customWidth="1"/>
    <col min="12813" max="12813" width="7.1640625" style="18" bestFit="1" customWidth="1"/>
    <col min="12814" max="12814" width="4.5" style="18" bestFit="1" customWidth="1"/>
    <col min="12815" max="12815" width="5.5" style="18" bestFit="1" customWidth="1"/>
    <col min="12816" max="12818" width="6.1640625" style="18" bestFit="1" customWidth="1"/>
    <col min="12819" max="12819" width="7.1640625" style="18" bestFit="1" customWidth="1"/>
    <col min="12820" max="12829" width="8.83203125" style="18" customWidth="1"/>
    <col min="12830" max="12830" width="10" style="18" bestFit="1" customWidth="1"/>
    <col min="12831" max="13054" width="8.83203125" style="18" customWidth="1"/>
    <col min="13055" max="13055" width="7.83203125" style="18" customWidth="1"/>
    <col min="13056" max="13056" width="7.5" style="18" customWidth="1"/>
    <col min="13057" max="13057" width="9" style="18" customWidth="1"/>
    <col min="13058" max="13058" width="8.33203125" style="18" customWidth="1"/>
    <col min="13059" max="13061" width="8.5" style="18" bestFit="1" customWidth="1"/>
    <col min="13062" max="13062" width="10" style="18" bestFit="1" customWidth="1"/>
    <col min="13063" max="13063" width="8.1640625" style="18" bestFit="1" customWidth="1"/>
    <col min="13064" max="13065" width="8.5" style="18" bestFit="1" customWidth="1"/>
    <col min="13066" max="13066" width="6" style="18" bestFit="1" customWidth="1"/>
    <col min="13067" max="13067" width="8.83203125" style="18" customWidth="1"/>
    <col min="13068" max="13068" width="8.5" style="18" bestFit="1" customWidth="1"/>
    <col min="13069" max="13069" width="7.1640625" style="18" bestFit="1" customWidth="1"/>
    <col min="13070" max="13070" width="4.5" style="18" bestFit="1" customWidth="1"/>
    <col min="13071" max="13071" width="5.5" style="18" bestFit="1" customWidth="1"/>
    <col min="13072" max="13074" width="6.1640625" style="18" bestFit="1" customWidth="1"/>
    <col min="13075" max="13075" width="7.1640625" style="18" bestFit="1" customWidth="1"/>
    <col min="13076" max="13085" width="8.83203125" style="18" customWidth="1"/>
    <col min="13086" max="13086" width="10" style="18" bestFit="1" customWidth="1"/>
    <col min="13087" max="13310" width="8.83203125" style="18" customWidth="1"/>
    <col min="13311" max="13311" width="7.83203125" style="18" customWidth="1"/>
    <col min="13312" max="13312" width="7.5" style="18" customWidth="1"/>
    <col min="13313" max="13313" width="9" style="18" customWidth="1"/>
    <col min="13314" max="13314" width="8.33203125" style="18" customWidth="1"/>
    <col min="13315" max="13317" width="8.5" style="18" bestFit="1" customWidth="1"/>
    <col min="13318" max="13318" width="10" style="18" bestFit="1" customWidth="1"/>
    <col min="13319" max="13319" width="8.1640625" style="18" bestFit="1" customWidth="1"/>
    <col min="13320" max="13321" width="8.5" style="18" bestFit="1" customWidth="1"/>
    <col min="13322" max="13322" width="6" style="18" bestFit="1" customWidth="1"/>
    <col min="13323" max="13323" width="8.83203125" style="18" customWidth="1"/>
    <col min="13324" max="13324" width="8.5" style="18" bestFit="1" customWidth="1"/>
    <col min="13325" max="13325" width="7.1640625" style="18" bestFit="1" customWidth="1"/>
    <col min="13326" max="13326" width="4.5" style="18" bestFit="1" customWidth="1"/>
    <col min="13327" max="13327" width="5.5" style="18" bestFit="1" customWidth="1"/>
    <col min="13328" max="13330" width="6.1640625" style="18" bestFit="1" customWidth="1"/>
    <col min="13331" max="13331" width="7.1640625" style="18" bestFit="1" customWidth="1"/>
    <col min="13332" max="13341" width="8.83203125" style="18" customWidth="1"/>
    <col min="13342" max="13342" width="10" style="18" bestFit="1" customWidth="1"/>
    <col min="13343" max="13566" width="8.83203125" style="18" customWidth="1"/>
    <col min="13567" max="13567" width="7.83203125" style="18" customWidth="1"/>
    <col min="13568" max="13568" width="7.5" style="18" customWidth="1"/>
    <col min="13569" max="13569" width="9" style="18" customWidth="1"/>
    <col min="13570" max="13570" width="8.33203125" style="18" customWidth="1"/>
    <col min="13571" max="13573" width="8.5" style="18" bestFit="1" customWidth="1"/>
    <col min="13574" max="13574" width="10" style="18" bestFit="1" customWidth="1"/>
    <col min="13575" max="13575" width="8.1640625" style="18" bestFit="1" customWidth="1"/>
    <col min="13576" max="13577" width="8.5" style="18" bestFit="1" customWidth="1"/>
    <col min="13578" max="13578" width="6" style="18" bestFit="1" customWidth="1"/>
    <col min="13579" max="13579" width="8.83203125" style="18" customWidth="1"/>
    <col min="13580" max="13580" width="8.5" style="18" bestFit="1" customWidth="1"/>
    <col min="13581" max="13581" width="7.1640625" style="18" bestFit="1" customWidth="1"/>
    <col min="13582" max="13582" width="4.5" style="18" bestFit="1" customWidth="1"/>
    <col min="13583" max="13583" width="5.5" style="18" bestFit="1" customWidth="1"/>
    <col min="13584" max="13586" width="6.1640625" style="18" bestFit="1" customWidth="1"/>
    <col min="13587" max="13587" width="7.1640625" style="18" bestFit="1" customWidth="1"/>
    <col min="13588" max="13597" width="8.83203125" style="18" customWidth="1"/>
    <col min="13598" max="13598" width="10" style="18" bestFit="1" customWidth="1"/>
    <col min="13599" max="13822" width="8.83203125" style="18" customWidth="1"/>
    <col min="13823" max="13823" width="7.83203125" style="18" customWidth="1"/>
    <col min="13824" max="13824" width="7.5" style="18" customWidth="1"/>
    <col min="13825" max="13825" width="9" style="18" customWidth="1"/>
    <col min="13826" max="13826" width="8.33203125" style="18" customWidth="1"/>
    <col min="13827" max="13829" width="8.5" style="18" bestFit="1" customWidth="1"/>
    <col min="13830" max="13830" width="10" style="18" bestFit="1" customWidth="1"/>
    <col min="13831" max="13831" width="8.1640625" style="18" bestFit="1" customWidth="1"/>
    <col min="13832" max="13833" width="8.5" style="18" bestFit="1" customWidth="1"/>
    <col min="13834" max="13834" width="6" style="18" bestFit="1" customWidth="1"/>
    <col min="13835" max="13835" width="8.83203125" style="18" customWidth="1"/>
    <col min="13836" max="13836" width="8.5" style="18" bestFit="1" customWidth="1"/>
    <col min="13837" max="13837" width="7.1640625" style="18" bestFit="1" customWidth="1"/>
    <col min="13838" max="13838" width="4.5" style="18" bestFit="1" customWidth="1"/>
    <col min="13839" max="13839" width="5.5" style="18" bestFit="1" customWidth="1"/>
    <col min="13840" max="13842" width="6.1640625" style="18" bestFit="1" customWidth="1"/>
    <col min="13843" max="13843" width="7.1640625" style="18" bestFit="1" customWidth="1"/>
    <col min="13844" max="13853" width="8.83203125" style="18" customWidth="1"/>
    <col min="13854" max="13854" width="10" style="18" bestFit="1" customWidth="1"/>
    <col min="13855" max="14078" width="8.83203125" style="18" customWidth="1"/>
    <col min="14079" max="14079" width="7.83203125" style="18" customWidth="1"/>
    <col min="14080" max="14080" width="7.5" style="18" customWidth="1"/>
    <col min="14081" max="14081" width="9" style="18" customWidth="1"/>
    <col min="14082" max="14082" width="8.33203125" style="18" customWidth="1"/>
    <col min="14083" max="14085" width="8.5" style="18" bestFit="1" customWidth="1"/>
    <col min="14086" max="14086" width="10" style="18" bestFit="1" customWidth="1"/>
    <col min="14087" max="14087" width="8.1640625" style="18" bestFit="1" customWidth="1"/>
    <col min="14088" max="14089" width="8.5" style="18" bestFit="1" customWidth="1"/>
    <col min="14090" max="14090" width="6" style="18" bestFit="1" customWidth="1"/>
    <col min="14091" max="14091" width="8.83203125" style="18" customWidth="1"/>
    <col min="14092" max="14092" width="8.5" style="18" bestFit="1" customWidth="1"/>
    <col min="14093" max="14093" width="7.1640625" style="18" bestFit="1" customWidth="1"/>
    <col min="14094" max="14094" width="4.5" style="18" bestFit="1" customWidth="1"/>
    <col min="14095" max="14095" width="5.5" style="18" bestFit="1" customWidth="1"/>
    <col min="14096" max="14098" width="6.1640625" style="18" bestFit="1" customWidth="1"/>
    <col min="14099" max="14099" width="7.1640625" style="18" bestFit="1" customWidth="1"/>
    <col min="14100" max="14109" width="8.83203125" style="18" customWidth="1"/>
    <col min="14110" max="14110" width="10" style="18" bestFit="1" customWidth="1"/>
    <col min="14111" max="14334" width="8.83203125" style="18" customWidth="1"/>
    <col min="14335" max="14335" width="7.83203125" style="18" customWidth="1"/>
    <col min="14336" max="14336" width="7.5" style="18" customWidth="1"/>
    <col min="14337" max="14337" width="9" style="18" customWidth="1"/>
    <col min="14338" max="14338" width="8.33203125" style="18" customWidth="1"/>
    <col min="14339" max="14341" width="8.5" style="18" bestFit="1" customWidth="1"/>
    <col min="14342" max="14342" width="10" style="18" bestFit="1" customWidth="1"/>
    <col min="14343" max="14343" width="8.1640625" style="18" bestFit="1" customWidth="1"/>
    <col min="14344" max="14345" width="8.5" style="18" bestFit="1" customWidth="1"/>
    <col min="14346" max="14346" width="6" style="18" bestFit="1" customWidth="1"/>
    <col min="14347" max="14347" width="8.83203125" style="18" customWidth="1"/>
    <col min="14348" max="14348" width="8.5" style="18" bestFit="1" customWidth="1"/>
    <col min="14349" max="14349" width="7.1640625" style="18" bestFit="1" customWidth="1"/>
    <col min="14350" max="14350" width="4.5" style="18" bestFit="1" customWidth="1"/>
    <col min="14351" max="14351" width="5.5" style="18" bestFit="1" customWidth="1"/>
    <col min="14352" max="14354" width="6.1640625" style="18" bestFit="1" customWidth="1"/>
    <col min="14355" max="14355" width="7.1640625" style="18" bestFit="1" customWidth="1"/>
    <col min="14356" max="14365" width="8.83203125" style="18" customWidth="1"/>
    <col min="14366" max="14366" width="10" style="18" bestFit="1" customWidth="1"/>
    <col min="14367" max="14590" width="8.83203125" style="18" customWidth="1"/>
    <col min="14591" max="14591" width="7.83203125" style="18" customWidth="1"/>
    <col min="14592" max="14592" width="7.5" style="18" customWidth="1"/>
    <col min="14593" max="14593" width="9" style="18" customWidth="1"/>
    <col min="14594" max="14594" width="8.33203125" style="18" customWidth="1"/>
    <col min="14595" max="14597" width="8.5" style="18" bestFit="1" customWidth="1"/>
    <col min="14598" max="14598" width="10" style="18" bestFit="1" customWidth="1"/>
    <col min="14599" max="14599" width="8.1640625" style="18" bestFit="1" customWidth="1"/>
    <col min="14600" max="14601" width="8.5" style="18" bestFit="1" customWidth="1"/>
    <col min="14602" max="14602" width="6" style="18" bestFit="1" customWidth="1"/>
    <col min="14603" max="14603" width="8.83203125" style="18" customWidth="1"/>
    <col min="14604" max="14604" width="8.5" style="18" bestFit="1" customWidth="1"/>
    <col min="14605" max="14605" width="7.1640625" style="18" bestFit="1" customWidth="1"/>
    <col min="14606" max="14606" width="4.5" style="18" bestFit="1" customWidth="1"/>
    <col min="14607" max="14607" width="5.5" style="18" bestFit="1" customWidth="1"/>
    <col min="14608" max="14610" width="6.1640625" style="18" bestFit="1" customWidth="1"/>
    <col min="14611" max="14611" width="7.1640625" style="18" bestFit="1" customWidth="1"/>
    <col min="14612" max="14621" width="8.83203125" style="18" customWidth="1"/>
    <col min="14622" max="14622" width="10" style="18" bestFit="1" customWidth="1"/>
    <col min="14623" max="14846" width="8.83203125" style="18" customWidth="1"/>
    <col min="14847" max="14847" width="7.83203125" style="18" customWidth="1"/>
    <col min="14848" max="14848" width="7.5" style="18" customWidth="1"/>
    <col min="14849" max="14849" width="9" style="18" customWidth="1"/>
    <col min="14850" max="14850" width="8.33203125" style="18" customWidth="1"/>
    <col min="14851" max="14853" width="8.5" style="18" bestFit="1" customWidth="1"/>
    <col min="14854" max="14854" width="10" style="18" bestFit="1" customWidth="1"/>
    <col min="14855" max="14855" width="8.1640625" style="18" bestFit="1" customWidth="1"/>
    <col min="14856" max="14857" width="8.5" style="18" bestFit="1" customWidth="1"/>
    <col min="14858" max="14858" width="6" style="18" bestFit="1" customWidth="1"/>
    <col min="14859" max="14859" width="8.83203125" style="18" customWidth="1"/>
    <col min="14860" max="14860" width="8.5" style="18" bestFit="1" customWidth="1"/>
    <col min="14861" max="14861" width="7.1640625" style="18" bestFit="1" customWidth="1"/>
    <col min="14862" max="14862" width="4.5" style="18" bestFit="1" customWidth="1"/>
    <col min="14863" max="14863" width="5.5" style="18" bestFit="1" customWidth="1"/>
    <col min="14864" max="14866" width="6.1640625" style="18" bestFit="1" customWidth="1"/>
    <col min="14867" max="14867" width="7.1640625" style="18" bestFit="1" customWidth="1"/>
    <col min="14868" max="14877" width="8.83203125" style="18" customWidth="1"/>
    <col min="14878" max="14878" width="10" style="18" bestFit="1" customWidth="1"/>
    <col min="14879" max="15102" width="8.83203125" style="18" customWidth="1"/>
    <col min="15103" max="15103" width="7.83203125" style="18" customWidth="1"/>
    <col min="15104" max="15104" width="7.5" style="18" customWidth="1"/>
    <col min="15105" max="15105" width="9" style="18" customWidth="1"/>
    <col min="15106" max="15106" width="8.33203125" style="18" customWidth="1"/>
    <col min="15107" max="15109" width="8.5" style="18" bestFit="1" customWidth="1"/>
    <col min="15110" max="15110" width="10" style="18" bestFit="1" customWidth="1"/>
    <col min="15111" max="15111" width="8.1640625" style="18" bestFit="1" customWidth="1"/>
    <col min="15112" max="15113" width="8.5" style="18" bestFit="1" customWidth="1"/>
    <col min="15114" max="15114" width="6" style="18" bestFit="1" customWidth="1"/>
    <col min="15115" max="15115" width="8.83203125" style="18" customWidth="1"/>
    <col min="15116" max="15116" width="8.5" style="18" bestFit="1" customWidth="1"/>
    <col min="15117" max="15117" width="7.1640625" style="18" bestFit="1" customWidth="1"/>
    <col min="15118" max="15118" width="4.5" style="18" bestFit="1" customWidth="1"/>
    <col min="15119" max="15119" width="5.5" style="18" bestFit="1" customWidth="1"/>
    <col min="15120" max="15122" width="6.1640625" style="18" bestFit="1" customWidth="1"/>
    <col min="15123" max="15123" width="7.1640625" style="18" bestFit="1" customWidth="1"/>
    <col min="15124" max="15133" width="8.83203125" style="18" customWidth="1"/>
    <col min="15134" max="15134" width="10" style="18" bestFit="1" customWidth="1"/>
    <col min="15135" max="15358" width="8.83203125" style="18" customWidth="1"/>
    <col min="15359" max="15359" width="7.83203125" style="18" customWidth="1"/>
    <col min="15360" max="15360" width="7.5" style="18" customWidth="1"/>
    <col min="15361" max="15361" width="9" style="18" customWidth="1"/>
    <col min="15362" max="15362" width="8.33203125" style="18" customWidth="1"/>
    <col min="15363" max="15365" width="8.5" style="18" bestFit="1" customWidth="1"/>
    <col min="15366" max="15366" width="10" style="18" bestFit="1" customWidth="1"/>
    <col min="15367" max="15367" width="8.1640625" style="18" bestFit="1" customWidth="1"/>
    <col min="15368" max="15369" width="8.5" style="18" bestFit="1" customWidth="1"/>
    <col min="15370" max="15370" width="6" style="18" bestFit="1" customWidth="1"/>
    <col min="15371" max="15371" width="8.83203125" style="18" customWidth="1"/>
    <col min="15372" max="15372" width="8.5" style="18" bestFit="1" customWidth="1"/>
    <col min="15373" max="15373" width="7.1640625" style="18" bestFit="1" customWidth="1"/>
    <col min="15374" max="15374" width="4.5" style="18" bestFit="1" customWidth="1"/>
    <col min="15375" max="15375" width="5.5" style="18" bestFit="1" customWidth="1"/>
    <col min="15376" max="15378" width="6.1640625" style="18" bestFit="1" customWidth="1"/>
    <col min="15379" max="15379" width="7.1640625" style="18" bestFit="1" customWidth="1"/>
    <col min="15380" max="15389" width="8.83203125" style="18" customWidth="1"/>
    <col min="15390" max="15390" width="10" style="18" bestFit="1" customWidth="1"/>
    <col min="15391" max="15614" width="8.83203125" style="18" customWidth="1"/>
    <col min="15615" max="15615" width="7.83203125" style="18" customWidth="1"/>
    <col min="15616" max="15616" width="7.5" style="18" customWidth="1"/>
    <col min="15617" max="15617" width="9" style="18" customWidth="1"/>
    <col min="15618" max="15618" width="8.33203125" style="18" customWidth="1"/>
    <col min="15619" max="15621" width="8.5" style="18" bestFit="1" customWidth="1"/>
    <col min="15622" max="15622" width="10" style="18" bestFit="1" customWidth="1"/>
    <col min="15623" max="15623" width="8.1640625" style="18" bestFit="1" customWidth="1"/>
    <col min="15624" max="15625" width="8.5" style="18" bestFit="1" customWidth="1"/>
    <col min="15626" max="15626" width="6" style="18" bestFit="1" customWidth="1"/>
    <col min="15627" max="15627" width="8.83203125" style="18" customWidth="1"/>
    <col min="15628" max="15628" width="8.5" style="18" bestFit="1" customWidth="1"/>
    <col min="15629" max="15629" width="7.1640625" style="18" bestFit="1" customWidth="1"/>
    <col min="15630" max="15630" width="4.5" style="18" bestFit="1" customWidth="1"/>
    <col min="15631" max="15631" width="5.5" style="18" bestFit="1" customWidth="1"/>
    <col min="15632" max="15634" width="6.1640625" style="18" bestFit="1" customWidth="1"/>
    <col min="15635" max="15635" width="7.1640625" style="18" bestFit="1" customWidth="1"/>
    <col min="15636" max="15645" width="8.83203125" style="18" customWidth="1"/>
    <col min="15646" max="15646" width="10" style="18" bestFit="1" customWidth="1"/>
    <col min="15647" max="15870" width="8.83203125" style="18" customWidth="1"/>
    <col min="15871" max="15871" width="7.83203125" style="18" customWidth="1"/>
    <col min="15872" max="15872" width="7.5" style="18" customWidth="1"/>
    <col min="15873" max="15873" width="9" style="18" customWidth="1"/>
    <col min="15874" max="15874" width="8.33203125" style="18" customWidth="1"/>
    <col min="15875" max="15877" width="8.5" style="18" bestFit="1" customWidth="1"/>
    <col min="15878" max="15878" width="10" style="18" bestFit="1" customWidth="1"/>
    <col min="15879" max="15879" width="8.1640625" style="18" bestFit="1" customWidth="1"/>
    <col min="15880" max="15881" width="8.5" style="18" bestFit="1" customWidth="1"/>
    <col min="15882" max="15882" width="6" style="18" bestFit="1" customWidth="1"/>
    <col min="15883" max="15883" width="8.83203125" style="18" customWidth="1"/>
    <col min="15884" max="15884" width="8.5" style="18" bestFit="1" customWidth="1"/>
    <col min="15885" max="15885" width="7.1640625" style="18" bestFit="1" customWidth="1"/>
    <col min="15886" max="15886" width="4.5" style="18" bestFit="1" customWidth="1"/>
    <col min="15887" max="15887" width="5.5" style="18" bestFit="1" customWidth="1"/>
    <col min="15888" max="15890" width="6.1640625" style="18" bestFit="1" customWidth="1"/>
    <col min="15891" max="15891" width="7.1640625" style="18" bestFit="1" customWidth="1"/>
    <col min="15892" max="15901" width="8.83203125" style="18" customWidth="1"/>
    <col min="15902" max="15902" width="10" style="18" bestFit="1" customWidth="1"/>
    <col min="15903" max="16126" width="8.83203125" style="18" customWidth="1"/>
    <col min="16127" max="16127" width="7.83203125" style="18" customWidth="1"/>
    <col min="16128" max="16128" width="7.5" style="18" customWidth="1"/>
    <col min="16129" max="16129" width="9" style="18" customWidth="1"/>
    <col min="16130" max="16130" width="8.33203125" style="18" customWidth="1"/>
    <col min="16131" max="16133" width="8.5" style="18" bestFit="1" customWidth="1"/>
    <col min="16134" max="16134" width="10" style="18" bestFit="1" customWidth="1"/>
    <col min="16135" max="16135" width="8.1640625" style="18" bestFit="1" customWidth="1"/>
    <col min="16136" max="16137" width="8.5" style="18" bestFit="1" customWidth="1"/>
    <col min="16138" max="16138" width="6" style="18" bestFit="1" customWidth="1"/>
    <col min="16139" max="16139" width="8.83203125" style="18" customWidth="1"/>
    <col min="16140" max="16140" width="8.5" style="18" bestFit="1" customWidth="1"/>
    <col min="16141" max="16141" width="7.1640625" style="18" bestFit="1" customWidth="1"/>
    <col min="16142" max="16142" width="4.5" style="18" bestFit="1" customWidth="1"/>
    <col min="16143" max="16143" width="5.5" style="18" bestFit="1" customWidth="1"/>
    <col min="16144" max="16146" width="6.1640625" style="18" bestFit="1" customWidth="1"/>
    <col min="16147" max="16147" width="7.1640625" style="18" bestFit="1" customWidth="1"/>
    <col min="16148" max="16157" width="8.83203125" style="18" customWidth="1"/>
    <col min="16158" max="16158" width="10" style="18" bestFit="1" customWidth="1"/>
    <col min="16159" max="16384" width="8.83203125" style="18" customWidth="1"/>
  </cols>
  <sheetData>
    <row r="1" spans="2:17" s="15" customFormat="1" ht="14" customHeight="1">
      <c r="G1" s="16"/>
    </row>
    <row r="2" spans="2:17" s="15" customFormat="1" ht="14" customHeight="1">
      <c r="B2" s="19"/>
      <c r="C2" s="20" t="s">
        <v>8</v>
      </c>
      <c r="D2" s="49"/>
      <c r="E2" s="49"/>
      <c r="G2" s="16"/>
      <c r="I2" s="28" t="s">
        <v>17</v>
      </c>
      <c r="J2" s="29">
        <f>PI()/180</f>
        <v>1.7453292519943295E-2</v>
      </c>
      <c r="M2" s="90" t="s">
        <v>23</v>
      </c>
      <c r="N2" s="91">
        <f>Illumination!J21</f>
        <v>270.02737468212888</v>
      </c>
      <c r="O2" s="34"/>
      <c r="P2" s="35"/>
      <c r="Q2" s="36"/>
    </row>
    <row r="3" spans="2:17" s="15" customFormat="1" ht="14" customHeight="1">
      <c r="B3" s="21" t="s">
        <v>0</v>
      </c>
      <c r="C3" s="22">
        <v>45442</v>
      </c>
      <c r="D3" s="50"/>
      <c r="E3" s="50"/>
      <c r="G3" s="16"/>
      <c r="I3" s="30" t="s">
        <v>19</v>
      </c>
      <c r="J3" s="32">
        <f>C9/36525</f>
        <v>0.24411343067913768</v>
      </c>
      <c r="M3" s="40" t="s">
        <v>46</v>
      </c>
      <c r="N3" s="88">
        <v>200</v>
      </c>
      <c r="O3" s="88"/>
      <c r="P3" s="88" t="s">
        <v>24</v>
      </c>
      <c r="Q3" s="89">
        <f>MOD(360-Illumination!N2+180,360)</f>
        <v>269.97262531787112</v>
      </c>
    </row>
    <row r="4" spans="2:17" s="15" customFormat="1" ht="14" customHeight="1">
      <c r="B4" s="23" t="s">
        <v>11</v>
      </c>
      <c r="C4" s="24">
        <v>0.74305555555555558</v>
      </c>
      <c r="D4" s="51"/>
      <c r="E4" s="51"/>
      <c r="G4" s="16"/>
      <c r="I4" s="30" t="s">
        <v>12</v>
      </c>
      <c r="J4" s="32">
        <f>MOD(297.8502042+445267.1115168*$J$3-0.00163*POWER($J$3,2)+(POWER($J$3,3)/545868)-(POWER($J$3,4)/113065000),360)</f>
        <v>273.53226804891892</v>
      </c>
      <c r="M4" s="40" t="s">
        <v>45</v>
      </c>
      <c r="N4" s="88">
        <f>2/N3</f>
        <v>0.01</v>
      </c>
      <c r="O4" s="88"/>
      <c r="P4" s="88" t="s">
        <v>25</v>
      </c>
      <c r="Q4" s="69">
        <f>COS(RADIANS(Q3))</f>
        <v>-4.7777831665869156E-4</v>
      </c>
    </row>
    <row r="5" spans="2:17" s="15" customFormat="1" ht="14" customHeight="1">
      <c r="B5" s="21" t="s">
        <v>5</v>
      </c>
      <c r="C5" s="25" t="str">
        <f>IF(OR(MOD(YEAR(C3),400)=0,AND(MOD(YEAR(C3),4)=0,MOD(YEAR(C3),100)&lt;&gt;0)),"Y", "N")</f>
        <v>Y</v>
      </c>
      <c r="D5" s="52"/>
      <c r="E5" s="52"/>
      <c r="G5" s="16"/>
      <c r="I5" s="30" t="s">
        <v>13</v>
      </c>
      <c r="J5" s="32">
        <f>MOD(357.5291092+35999.0502909*$J$3-0.0001536*POWER($J$3,2)+(POWER($J$3,3)/24490000),360)</f>
        <v>145.38076774976798</v>
      </c>
      <c r="M5" s="40"/>
      <c r="N5" s="88"/>
      <c r="O5" s="88"/>
      <c r="P5" s="88" t="s">
        <v>26</v>
      </c>
      <c r="Q5" s="42">
        <f>ABS(Q4)</f>
        <v>4.7777831665869156E-4</v>
      </c>
    </row>
    <row r="6" spans="2:17" s="15" customFormat="1" ht="14" customHeight="1">
      <c r="B6" s="21" t="s">
        <v>6</v>
      </c>
      <c r="C6" s="26">
        <f>INT(275*MONTH(C3)/9)-IF(C5="Y",1,2)*INT((MONTH(C3)+9)/12)+DAY(C3)-30</f>
        <v>151</v>
      </c>
      <c r="D6" s="53"/>
      <c r="E6" s="53"/>
      <c r="G6" s="16"/>
      <c r="I6" s="30" t="s">
        <v>14</v>
      </c>
      <c r="J6" s="32">
        <f>MOD(134.9634114+477198.8676313*$J$3+0.008997*POWER($J$3,2)+(POWER($J$3,3)/69699)-(POWER($J$3,4)/14712000),360)</f>
        <v>345.6166414283507</v>
      </c>
      <c r="M6" s="37"/>
      <c r="N6" s="38"/>
      <c r="O6" s="38"/>
      <c r="P6" s="38" t="s">
        <v>27</v>
      </c>
      <c r="Q6" s="43">
        <v>1</v>
      </c>
    </row>
    <row r="7" spans="2:17" s="15" customFormat="1" ht="14" customHeight="1">
      <c r="B7" s="21" t="s">
        <v>9</v>
      </c>
      <c r="C7" s="26" t="str">
        <f>IF(INT(MOD(C8+1.5,7))=1,"Monday",IF(INT(MOD(C8+1.5,7))=2,"Tuesday",IF(INT(MOD(C8+1.5,7))=3,"Wednesday",IF(INT(MOD(C8+1.5,7))=4,"Thursday",IF(INT(MOD(C8+1.5,7))=5,"Friday",IF(INT(MOD(C8+1.5,7))=6,"Saturday","Sunday"))))))</f>
        <v>Thursday</v>
      </c>
      <c r="D7" s="53"/>
      <c r="E7" s="53"/>
      <c r="G7" s="16"/>
      <c r="I7" s="30" t="s">
        <v>18</v>
      </c>
      <c r="J7" s="32">
        <f>180-J4-6.289*SIN($J$2*J6)+2.1*SIN($J$2*J5)-1.274*SIN($J$2*(2*J4-J6))-0.658*SIN($J$2*2*J4)-0.214*SIN($J$2*2*J6)-0.11*SIN($J$2*J4)</f>
        <v>-90.017427264174245</v>
      </c>
      <c r="M7" s="40"/>
      <c r="N7" s="41"/>
      <c r="O7" s="41"/>
      <c r="P7" s="41"/>
      <c r="Q7" s="42"/>
    </row>
    <row r="8" spans="2:17" s="15" customFormat="1" ht="14" customHeight="1">
      <c r="B8" s="21" t="s">
        <v>22</v>
      </c>
      <c r="C8" s="27">
        <f>367*YEAR(C3)-INT(7/4*YEAR(C3))-INT(3*(INT((YEAR(C3)-8/7)/100)+1)/4)+1721059.5-1+C6+((HOUR($C$4)+(MINUTE($C$4)/60))/24)</f>
        <v>2460461.2430555555</v>
      </c>
      <c r="D8" s="54"/>
      <c r="E8" s="54"/>
      <c r="G8" s="16"/>
      <c r="I8" s="31" t="s">
        <v>21</v>
      </c>
      <c r="J8" s="33">
        <f>(1+COS($J$2*J7))/2</f>
        <v>0.49984791843261733</v>
      </c>
      <c r="M8" s="46" t="s">
        <v>28</v>
      </c>
      <c r="N8" s="44" t="s">
        <v>29</v>
      </c>
      <c r="O8" s="44" t="s">
        <v>30</v>
      </c>
      <c r="P8" s="44" t="s">
        <v>31</v>
      </c>
      <c r="Q8" s="45" t="s">
        <v>32</v>
      </c>
    </row>
    <row r="9" spans="2:17" s="15" customFormat="1" ht="14" customHeight="1">
      <c r="B9" s="21" t="s">
        <v>10</v>
      </c>
      <c r="C9" s="27">
        <f>C8-2451545</f>
        <v>8916.2430555555038</v>
      </c>
      <c r="D9" s="54"/>
      <c r="E9" s="54"/>
      <c r="G9" s="16"/>
      <c r="M9" s="66">
        <v>-1</v>
      </c>
      <c r="N9" s="68">
        <f t="shared" ref="N9:N72" si="0">IFERROR(IF(SQRT(1-(M9*M9)/($Q$5*$Q$5))&lt;0.05,0,SQRT(1-(M9*M9)/($Q$5*$Q$5))),0)</f>
        <v>0</v>
      </c>
      <c r="O9" s="68">
        <f t="shared" ref="O9:O72" si="1">CHOOSE(MATCH($Q$3,degrees),IF(M9&lt;0,IFERROR(1-N9,1),0),0,0,IF(M9&gt;0,IFERROR(1-N9,1),0))</f>
        <v>0</v>
      </c>
      <c r="P9" s="68">
        <f t="shared" ref="P9:P72" si="2">CHOOSE(MATCH($Q$3,degrees),IF(M9&lt;0,2*N9,2),IF(M9&lt;0,0,1-N9),IF(M9&gt;0,0,1-N9),IF(M9&gt;0,2*N9,2))</f>
        <v>1</v>
      </c>
      <c r="Q9" s="69">
        <f t="shared" ref="Q9:Q72" si="3">CHOOSE(MATCH($Q$3,degrees),IF(M9&lt;0,N9+1,2),IF(M9&lt;0,2,2*N9),IF(M9&gt;0,2,2*N9),IF(M9&gt;0,N9+1,2))</f>
        <v>0</v>
      </c>
    </row>
    <row r="10" spans="2:17" s="15" customFormat="1" ht="14" customHeight="1">
      <c r="G10" s="16"/>
      <c r="M10" s="66">
        <f t="shared" ref="M10:M41" si="4">M9+$N$4</f>
        <v>-0.99</v>
      </c>
      <c r="N10" s="68">
        <f t="shared" si="0"/>
        <v>0</v>
      </c>
      <c r="O10" s="68">
        <f t="shared" si="1"/>
        <v>0</v>
      </c>
      <c r="P10" s="68">
        <f t="shared" si="2"/>
        <v>1</v>
      </c>
      <c r="Q10" s="69">
        <f t="shared" si="3"/>
        <v>0</v>
      </c>
    </row>
    <row r="11" spans="2:17" s="15" customFormat="1" ht="16" customHeight="1">
      <c r="G11" s="16"/>
      <c r="M11" s="66">
        <f t="shared" si="4"/>
        <v>-0.98</v>
      </c>
      <c r="N11" s="68">
        <f t="shared" si="0"/>
        <v>0</v>
      </c>
      <c r="O11" s="68">
        <f t="shared" si="1"/>
        <v>0</v>
      </c>
      <c r="P11" s="68">
        <f t="shared" si="2"/>
        <v>1</v>
      </c>
      <c r="Q11" s="69">
        <f t="shared" si="3"/>
        <v>0</v>
      </c>
    </row>
    <row r="12" spans="2:17" s="15" customFormat="1" ht="16" customHeight="1">
      <c r="D12" s="55"/>
      <c r="E12" s="55"/>
      <c r="G12" s="16"/>
      <c r="M12" s="66">
        <f t="shared" si="4"/>
        <v>-0.97</v>
      </c>
      <c r="N12" s="68">
        <f t="shared" si="0"/>
        <v>0</v>
      </c>
      <c r="O12" s="68">
        <f t="shared" si="1"/>
        <v>0</v>
      </c>
      <c r="P12" s="68">
        <f t="shared" si="2"/>
        <v>1</v>
      </c>
      <c r="Q12" s="69">
        <f t="shared" si="3"/>
        <v>0</v>
      </c>
    </row>
    <row r="13" spans="2:17" s="15" customFormat="1" ht="16" customHeight="1">
      <c r="B13" s="17"/>
      <c r="G13" s="16"/>
      <c r="M13" s="66">
        <f t="shared" si="4"/>
        <v>-0.96</v>
      </c>
      <c r="N13" s="68">
        <f t="shared" si="0"/>
        <v>0</v>
      </c>
      <c r="O13" s="68">
        <f t="shared" si="1"/>
        <v>0</v>
      </c>
      <c r="P13" s="68">
        <f t="shared" si="2"/>
        <v>1</v>
      </c>
      <c r="Q13" s="69">
        <f t="shared" si="3"/>
        <v>0</v>
      </c>
    </row>
    <row r="14" spans="2:17" s="15" customFormat="1" ht="16" customHeight="1">
      <c r="G14" s="16"/>
      <c r="L14" s="56"/>
      <c r="M14" s="66">
        <f t="shared" si="4"/>
        <v>-0.95</v>
      </c>
      <c r="N14" s="68">
        <f t="shared" si="0"/>
        <v>0</v>
      </c>
      <c r="O14" s="68">
        <f t="shared" si="1"/>
        <v>0</v>
      </c>
      <c r="P14" s="68">
        <f t="shared" si="2"/>
        <v>1</v>
      </c>
      <c r="Q14" s="69">
        <f t="shared" si="3"/>
        <v>0</v>
      </c>
    </row>
    <row r="15" spans="2:17" s="15" customFormat="1" ht="16" customHeight="1">
      <c r="G15" s="16"/>
      <c r="L15" s="56"/>
      <c r="M15" s="66">
        <f t="shared" si="4"/>
        <v>-0.94</v>
      </c>
      <c r="N15" s="68">
        <f t="shared" si="0"/>
        <v>0</v>
      </c>
      <c r="O15" s="68">
        <f t="shared" si="1"/>
        <v>0</v>
      </c>
      <c r="P15" s="68">
        <f t="shared" si="2"/>
        <v>1</v>
      </c>
      <c r="Q15" s="69">
        <f t="shared" si="3"/>
        <v>0</v>
      </c>
    </row>
    <row r="16" spans="2:17" s="15" customFormat="1" ht="16" customHeight="1">
      <c r="G16" s="16"/>
      <c r="L16" s="56"/>
      <c r="M16" s="66">
        <f t="shared" si="4"/>
        <v>-0.92999999999999994</v>
      </c>
      <c r="N16" s="68">
        <f t="shared" si="0"/>
        <v>0</v>
      </c>
      <c r="O16" s="68">
        <f t="shared" si="1"/>
        <v>0</v>
      </c>
      <c r="P16" s="68">
        <f t="shared" si="2"/>
        <v>1</v>
      </c>
      <c r="Q16" s="69">
        <f t="shared" si="3"/>
        <v>0</v>
      </c>
    </row>
    <row r="17" spans="2:17" s="15" customFormat="1" ht="16" customHeight="1">
      <c r="B17" s="87" t="str">
        <f>CONCATENATE("Moon phase: ",VLOOKUP(J21,J23:K31,2,TRUE))</f>
        <v>Moon phase: Last quarter</v>
      </c>
      <c r="C17" s="87"/>
      <c r="D17" s="75"/>
      <c r="E17" s="76" t="str">
        <f>CONCATENATE("Illuminated fraction: ",TEXT(Illumination!J8,"0.0%"))</f>
        <v>Illuminated fraction: 50.0%</v>
      </c>
      <c r="G17" s="16"/>
      <c r="L17" s="56"/>
      <c r="M17" s="66">
        <f t="shared" si="4"/>
        <v>-0.91999999999999993</v>
      </c>
      <c r="N17" s="68">
        <f t="shared" si="0"/>
        <v>0</v>
      </c>
      <c r="O17" s="68">
        <f t="shared" si="1"/>
        <v>0</v>
      </c>
      <c r="P17" s="68">
        <f t="shared" si="2"/>
        <v>1</v>
      </c>
      <c r="Q17" s="69">
        <f t="shared" si="3"/>
        <v>0</v>
      </c>
    </row>
    <row r="18" spans="2:17" s="15" customFormat="1" ht="16" customHeight="1">
      <c r="G18" s="16"/>
      <c r="L18" s="56"/>
      <c r="M18" s="66">
        <f t="shared" si="4"/>
        <v>-0.90999999999999992</v>
      </c>
      <c r="N18" s="68">
        <f t="shared" si="0"/>
        <v>0</v>
      </c>
      <c r="O18" s="68">
        <f t="shared" si="1"/>
        <v>0</v>
      </c>
      <c r="P18" s="68">
        <f t="shared" si="2"/>
        <v>1</v>
      </c>
      <c r="Q18" s="69">
        <f t="shared" si="3"/>
        <v>0</v>
      </c>
    </row>
    <row r="19" spans="2:17" s="15" customFormat="1" ht="16" customHeight="1">
      <c r="G19" s="16"/>
      <c r="I19" s="71" t="s">
        <v>42</v>
      </c>
      <c r="J19" s="72">
        <v>2460438.64</v>
      </c>
      <c r="K19" s="15" t="s">
        <v>44</v>
      </c>
      <c r="L19" s="56"/>
      <c r="M19" s="66">
        <f t="shared" si="4"/>
        <v>-0.89999999999999991</v>
      </c>
      <c r="N19" s="68">
        <f t="shared" si="0"/>
        <v>0</v>
      </c>
      <c r="O19" s="68">
        <f t="shared" si="1"/>
        <v>0</v>
      </c>
      <c r="P19" s="68">
        <f t="shared" si="2"/>
        <v>1</v>
      </c>
      <c r="Q19" s="69">
        <f t="shared" si="3"/>
        <v>0</v>
      </c>
    </row>
    <row r="20" spans="2:17" s="15" customFormat="1" ht="16" customHeight="1">
      <c r="G20" s="16"/>
      <c r="I20" s="73" t="s">
        <v>43</v>
      </c>
      <c r="J20" s="74">
        <f>(C8-J19)/29.530588853</f>
        <v>0.76541160990351176</v>
      </c>
      <c r="K20" s="15" t="str">
        <f>IF(J20&lt;0.5,"(before FM)","(after FM)")</f>
        <v>(after FM)</v>
      </c>
      <c r="L20" s="56"/>
      <c r="M20" s="66">
        <f t="shared" si="4"/>
        <v>-0.8899999999999999</v>
      </c>
      <c r="N20" s="68">
        <f t="shared" si="0"/>
        <v>0</v>
      </c>
      <c r="O20" s="68">
        <f t="shared" si="1"/>
        <v>0</v>
      </c>
      <c r="P20" s="68">
        <f t="shared" si="2"/>
        <v>1</v>
      </c>
      <c r="Q20" s="69">
        <f t="shared" si="3"/>
        <v>0</v>
      </c>
    </row>
    <row r="21" spans="2:17" s="15" customFormat="1" ht="16" customHeight="1">
      <c r="G21" s="16"/>
      <c r="I21" s="31" t="s">
        <v>33</v>
      </c>
      <c r="J21" s="48">
        <f>IF(J20&lt;0.5,180*J8,360-180*J8)</f>
        <v>270.02737468212888</v>
      </c>
      <c r="L21" s="56"/>
      <c r="M21" s="66">
        <f t="shared" si="4"/>
        <v>-0.87999999999999989</v>
      </c>
      <c r="N21" s="68">
        <f t="shared" si="0"/>
        <v>0</v>
      </c>
      <c r="O21" s="68">
        <f t="shared" si="1"/>
        <v>0</v>
      </c>
      <c r="P21" s="68">
        <f t="shared" si="2"/>
        <v>1</v>
      </c>
      <c r="Q21" s="69">
        <f t="shared" si="3"/>
        <v>0</v>
      </c>
    </row>
    <row r="22" spans="2:17" s="15" customFormat="1" ht="16" customHeight="1">
      <c r="G22" s="16"/>
      <c r="L22" s="56"/>
      <c r="M22" s="66">
        <f t="shared" si="4"/>
        <v>-0.86999999999999988</v>
      </c>
      <c r="N22" s="68">
        <f t="shared" si="0"/>
        <v>0</v>
      </c>
      <c r="O22" s="68">
        <f t="shared" si="1"/>
        <v>0</v>
      </c>
      <c r="P22" s="68">
        <f t="shared" si="2"/>
        <v>1</v>
      </c>
      <c r="Q22" s="69">
        <f t="shared" si="3"/>
        <v>0</v>
      </c>
    </row>
    <row r="23" spans="2:17" s="15" customFormat="1" ht="16" customHeight="1">
      <c r="G23" s="16"/>
      <c r="I23" s="57">
        <v>0</v>
      </c>
      <c r="J23" s="58">
        <v>0</v>
      </c>
      <c r="K23" s="59" t="s">
        <v>35</v>
      </c>
      <c r="M23" s="66">
        <f t="shared" si="4"/>
        <v>-0.85999999999999988</v>
      </c>
      <c r="N23" s="68">
        <f t="shared" si="0"/>
        <v>0</v>
      </c>
      <c r="O23" s="68">
        <f t="shared" si="1"/>
        <v>0</v>
      </c>
      <c r="P23" s="68">
        <f t="shared" si="2"/>
        <v>1</v>
      </c>
      <c r="Q23" s="69">
        <f t="shared" si="3"/>
        <v>0</v>
      </c>
    </row>
    <row r="24" spans="2:17" s="15" customFormat="1" ht="16" customHeight="1">
      <c r="G24" s="16"/>
      <c r="I24" s="60">
        <f t="shared" ref="I24:I31" si="5">I23+45</f>
        <v>45</v>
      </c>
      <c r="J24" s="61">
        <f t="shared" ref="J24:J31" si="6">I24-22.5</f>
        <v>22.5</v>
      </c>
      <c r="K24" s="62" t="s">
        <v>36</v>
      </c>
      <c r="M24" s="66">
        <f t="shared" si="4"/>
        <v>-0.84999999999999987</v>
      </c>
      <c r="N24" s="68">
        <f t="shared" si="0"/>
        <v>0</v>
      </c>
      <c r="O24" s="68">
        <f t="shared" si="1"/>
        <v>0</v>
      </c>
      <c r="P24" s="68">
        <f t="shared" si="2"/>
        <v>1</v>
      </c>
      <c r="Q24" s="69">
        <f t="shared" si="3"/>
        <v>0</v>
      </c>
    </row>
    <row r="25" spans="2:17" s="15" customFormat="1" ht="16" customHeight="1">
      <c r="G25" s="16"/>
      <c r="I25" s="60">
        <f t="shared" si="5"/>
        <v>90</v>
      </c>
      <c r="J25" s="61">
        <f t="shared" si="6"/>
        <v>67.5</v>
      </c>
      <c r="K25" s="62" t="s">
        <v>37</v>
      </c>
      <c r="M25" s="66">
        <f t="shared" si="4"/>
        <v>-0.83999999999999986</v>
      </c>
      <c r="N25" s="68">
        <f t="shared" si="0"/>
        <v>0</v>
      </c>
      <c r="O25" s="68">
        <f t="shared" si="1"/>
        <v>0</v>
      </c>
      <c r="P25" s="68">
        <f t="shared" si="2"/>
        <v>1</v>
      </c>
      <c r="Q25" s="69">
        <f t="shared" si="3"/>
        <v>0</v>
      </c>
    </row>
    <row r="26" spans="2:17" s="15" customFormat="1" ht="16" customHeight="1">
      <c r="G26" s="16"/>
      <c r="I26" s="60">
        <f t="shared" si="5"/>
        <v>135</v>
      </c>
      <c r="J26" s="61">
        <f t="shared" si="6"/>
        <v>112.5</v>
      </c>
      <c r="K26" s="62" t="s">
        <v>38</v>
      </c>
      <c r="M26" s="66">
        <f t="shared" si="4"/>
        <v>-0.82999999999999985</v>
      </c>
      <c r="N26" s="68">
        <f t="shared" si="0"/>
        <v>0</v>
      </c>
      <c r="O26" s="68">
        <f t="shared" si="1"/>
        <v>0</v>
      </c>
      <c r="P26" s="68">
        <f t="shared" si="2"/>
        <v>1</v>
      </c>
      <c r="Q26" s="69">
        <f t="shared" si="3"/>
        <v>0</v>
      </c>
    </row>
    <row r="27" spans="2:17" s="15" customFormat="1" ht="16" customHeight="1">
      <c r="G27" s="16"/>
      <c r="I27" s="60">
        <f t="shared" si="5"/>
        <v>180</v>
      </c>
      <c r="J27" s="61">
        <f t="shared" si="6"/>
        <v>157.5</v>
      </c>
      <c r="K27" s="62" t="s">
        <v>34</v>
      </c>
      <c r="M27" s="66">
        <f t="shared" si="4"/>
        <v>-0.81999999999999984</v>
      </c>
      <c r="N27" s="68">
        <f t="shared" si="0"/>
        <v>0</v>
      </c>
      <c r="O27" s="68">
        <f t="shared" si="1"/>
        <v>0</v>
      </c>
      <c r="P27" s="68">
        <f t="shared" si="2"/>
        <v>1</v>
      </c>
      <c r="Q27" s="69">
        <f t="shared" si="3"/>
        <v>0</v>
      </c>
    </row>
    <row r="28" spans="2:17" s="15" customFormat="1" ht="16" customHeight="1">
      <c r="G28" s="16"/>
      <c r="I28" s="60">
        <f t="shared" si="5"/>
        <v>225</v>
      </c>
      <c r="J28" s="61">
        <f t="shared" si="6"/>
        <v>202.5</v>
      </c>
      <c r="K28" s="62" t="s">
        <v>39</v>
      </c>
      <c r="M28" s="66">
        <f t="shared" si="4"/>
        <v>-0.80999999999999983</v>
      </c>
      <c r="N28" s="68">
        <f t="shared" si="0"/>
        <v>0</v>
      </c>
      <c r="O28" s="68">
        <f t="shared" si="1"/>
        <v>0</v>
      </c>
      <c r="P28" s="68">
        <f t="shared" si="2"/>
        <v>1</v>
      </c>
      <c r="Q28" s="69">
        <f t="shared" si="3"/>
        <v>0</v>
      </c>
    </row>
    <row r="29" spans="2:17" s="15" customFormat="1" ht="16" customHeight="1">
      <c r="G29" s="16"/>
      <c r="I29" s="60">
        <f t="shared" si="5"/>
        <v>270</v>
      </c>
      <c r="J29" s="61">
        <f t="shared" si="6"/>
        <v>247.5</v>
      </c>
      <c r="K29" s="62" t="s">
        <v>40</v>
      </c>
      <c r="M29" s="66">
        <f t="shared" si="4"/>
        <v>-0.79999999999999982</v>
      </c>
      <c r="N29" s="68">
        <f t="shared" si="0"/>
        <v>0</v>
      </c>
      <c r="O29" s="68">
        <f t="shared" si="1"/>
        <v>0</v>
      </c>
      <c r="P29" s="68">
        <f t="shared" si="2"/>
        <v>1</v>
      </c>
      <c r="Q29" s="69">
        <f t="shared" si="3"/>
        <v>0</v>
      </c>
    </row>
    <row r="30" spans="2:17" s="15" customFormat="1" ht="16" customHeight="1">
      <c r="G30" s="16"/>
      <c r="I30" s="60">
        <f t="shared" si="5"/>
        <v>315</v>
      </c>
      <c r="J30" s="61">
        <f t="shared" si="6"/>
        <v>292.5</v>
      </c>
      <c r="K30" s="62" t="s">
        <v>41</v>
      </c>
      <c r="M30" s="66">
        <f t="shared" si="4"/>
        <v>-0.78999999999999981</v>
      </c>
      <c r="N30" s="68">
        <f t="shared" si="0"/>
        <v>0</v>
      </c>
      <c r="O30" s="68">
        <f t="shared" si="1"/>
        <v>0</v>
      </c>
      <c r="P30" s="68">
        <f t="shared" si="2"/>
        <v>1</v>
      </c>
      <c r="Q30" s="69">
        <f t="shared" si="3"/>
        <v>0</v>
      </c>
    </row>
    <row r="31" spans="2:17" s="15" customFormat="1" ht="16" customHeight="1">
      <c r="G31" s="16"/>
      <c r="I31" s="63">
        <f t="shared" si="5"/>
        <v>360</v>
      </c>
      <c r="J31" s="64">
        <f t="shared" si="6"/>
        <v>337.5</v>
      </c>
      <c r="K31" s="65" t="s">
        <v>35</v>
      </c>
      <c r="M31" s="66">
        <f t="shared" si="4"/>
        <v>-0.7799999999999998</v>
      </c>
      <c r="N31" s="68">
        <f t="shared" si="0"/>
        <v>0</v>
      </c>
      <c r="O31" s="68">
        <f t="shared" si="1"/>
        <v>0</v>
      </c>
      <c r="P31" s="68">
        <f t="shared" si="2"/>
        <v>1</v>
      </c>
      <c r="Q31" s="69">
        <f t="shared" si="3"/>
        <v>0</v>
      </c>
    </row>
    <row r="32" spans="2:17" s="15" customFormat="1" ht="16" customHeight="1">
      <c r="G32" s="16"/>
      <c r="M32" s="66">
        <f t="shared" si="4"/>
        <v>-0.7699999999999998</v>
      </c>
      <c r="N32" s="68">
        <f t="shared" si="0"/>
        <v>0</v>
      </c>
      <c r="O32" s="68">
        <f t="shared" si="1"/>
        <v>0</v>
      </c>
      <c r="P32" s="68">
        <f t="shared" si="2"/>
        <v>1</v>
      </c>
      <c r="Q32" s="69">
        <f t="shared" si="3"/>
        <v>0</v>
      </c>
    </row>
    <row r="33" spans="7:17" s="15" customFormat="1" ht="16" customHeight="1">
      <c r="G33" s="16"/>
      <c r="M33" s="66">
        <f t="shared" si="4"/>
        <v>-0.75999999999999979</v>
      </c>
      <c r="N33" s="68">
        <f t="shared" si="0"/>
        <v>0</v>
      </c>
      <c r="O33" s="68">
        <f t="shared" si="1"/>
        <v>0</v>
      </c>
      <c r="P33" s="68">
        <f t="shared" si="2"/>
        <v>1</v>
      </c>
      <c r="Q33" s="69">
        <f t="shared" si="3"/>
        <v>0</v>
      </c>
    </row>
    <row r="34" spans="7:17" s="15" customFormat="1" ht="16" customHeight="1">
      <c r="G34" s="16"/>
      <c r="M34" s="66">
        <f t="shared" si="4"/>
        <v>-0.74999999999999978</v>
      </c>
      <c r="N34" s="68">
        <f t="shared" si="0"/>
        <v>0</v>
      </c>
      <c r="O34" s="68">
        <f t="shared" si="1"/>
        <v>0</v>
      </c>
      <c r="P34" s="68">
        <f t="shared" si="2"/>
        <v>1</v>
      </c>
      <c r="Q34" s="69">
        <f t="shared" si="3"/>
        <v>0</v>
      </c>
    </row>
    <row r="35" spans="7:17" s="15" customFormat="1" ht="16" customHeight="1">
      <c r="G35" s="16"/>
      <c r="M35" s="66">
        <f t="shared" si="4"/>
        <v>-0.73999999999999977</v>
      </c>
      <c r="N35" s="68">
        <f t="shared" si="0"/>
        <v>0</v>
      </c>
      <c r="O35" s="68">
        <f t="shared" si="1"/>
        <v>0</v>
      </c>
      <c r="P35" s="68">
        <f t="shared" si="2"/>
        <v>1</v>
      </c>
      <c r="Q35" s="69">
        <f t="shared" si="3"/>
        <v>0</v>
      </c>
    </row>
    <row r="36" spans="7:17" s="15" customFormat="1" ht="16" customHeight="1">
      <c r="G36" s="16"/>
      <c r="M36" s="66">
        <f t="shared" si="4"/>
        <v>-0.72999999999999976</v>
      </c>
      <c r="N36" s="68">
        <f t="shared" si="0"/>
        <v>0</v>
      </c>
      <c r="O36" s="68">
        <f t="shared" si="1"/>
        <v>0</v>
      </c>
      <c r="P36" s="68">
        <f t="shared" si="2"/>
        <v>1</v>
      </c>
      <c r="Q36" s="69">
        <f t="shared" si="3"/>
        <v>0</v>
      </c>
    </row>
    <row r="37" spans="7:17" s="15" customFormat="1" ht="16" customHeight="1">
      <c r="G37" s="16"/>
      <c r="M37" s="66">
        <f t="shared" si="4"/>
        <v>-0.71999999999999975</v>
      </c>
      <c r="N37" s="68">
        <f t="shared" si="0"/>
        <v>0</v>
      </c>
      <c r="O37" s="68">
        <f t="shared" si="1"/>
        <v>0</v>
      </c>
      <c r="P37" s="68">
        <f t="shared" si="2"/>
        <v>1</v>
      </c>
      <c r="Q37" s="69">
        <f t="shared" si="3"/>
        <v>0</v>
      </c>
    </row>
    <row r="38" spans="7:17" s="15" customFormat="1" ht="16" customHeight="1">
      <c r="G38" s="16"/>
      <c r="M38" s="66">
        <f t="shared" si="4"/>
        <v>-0.70999999999999974</v>
      </c>
      <c r="N38" s="68">
        <f t="shared" si="0"/>
        <v>0</v>
      </c>
      <c r="O38" s="68">
        <f t="shared" si="1"/>
        <v>0</v>
      </c>
      <c r="P38" s="68">
        <f t="shared" si="2"/>
        <v>1</v>
      </c>
      <c r="Q38" s="69">
        <f t="shared" si="3"/>
        <v>0</v>
      </c>
    </row>
    <row r="39" spans="7:17" s="15" customFormat="1" ht="16" customHeight="1">
      <c r="G39" s="16"/>
      <c r="M39" s="66">
        <f t="shared" si="4"/>
        <v>-0.69999999999999973</v>
      </c>
      <c r="N39" s="68">
        <f t="shared" si="0"/>
        <v>0</v>
      </c>
      <c r="O39" s="68">
        <f t="shared" si="1"/>
        <v>0</v>
      </c>
      <c r="P39" s="68">
        <f t="shared" si="2"/>
        <v>1</v>
      </c>
      <c r="Q39" s="69">
        <f t="shared" si="3"/>
        <v>0</v>
      </c>
    </row>
    <row r="40" spans="7:17" s="15" customFormat="1" ht="16" customHeight="1">
      <c r="G40" s="16"/>
      <c r="M40" s="66">
        <f t="shared" si="4"/>
        <v>-0.68999999999999972</v>
      </c>
      <c r="N40" s="68">
        <f t="shared" si="0"/>
        <v>0</v>
      </c>
      <c r="O40" s="68">
        <f t="shared" si="1"/>
        <v>0</v>
      </c>
      <c r="P40" s="68">
        <f t="shared" si="2"/>
        <v>1</v>
      </c>
      <c r="Q40" s="69">
        <f t="shared" si="3"/>
        <v>0</v>
      </c>
    </row>
    <row r="41" spans="7:17" s="15" customFormat="1" ht="16" customHeight="1">
      <c r="G41" s="16"/>
      <c r="M41" s="66">
        <f t="shared" si="4"/>
        <v>-0.67999999999999972</v>
      </c>
      <c r="N41" s="68">
        <f t="shared" si="0"/>
        <v>0</v>
      </c>
      <c r="O41" s="68">
        <f t="shared" si="1"/>
        <v>0</v>
      </c>
      <c r="P41" s="68">
        <f t="shared" si="2"/>
        <v>1</v>
      </c>
      <c r="Q41" s="69">
        <f t="shared" si="3"/>
        <v>0</v>
      </c>
    </row>
    <row r="42" spans="7:17" s="15" customFormat="1" ht="16" customHeight="1">
      <c r="G42" s="16"/>
      <c r="M42" s="66">
        <f t="shared" ref="M42:M73" si="7">M41+$N$4</f>
        <v>-0.66999999999999971</v>
      </c>
      <c r="N42" s="68">
        <f t="shared" si="0"/>
        <v>0</v>
      </c>
      <c r="O42" s="68">
        <f t="shared" si="1"/>
        <v>0</v>
      </c>
      <c r="P42" s="68">
        <f t="shared" si="2"/>
        <v>1</v>
      </c>
      <c r="Q42" s="69">
        <f t="shared" si="3"/>
        <v>0</v>
      </c>
    </row>
    <row r="43" spans="7:17" s="15" customFormat="1" ht="16" customHeight="1">
      <c r="G43" s="16"/>
      <c r="M43" s="66">
        <f t="shared" si="7"/>
        <v>-0.6599999999999997</v>
      </c>
      <c r="N43" s="68">
        <f t="shared" si="0"/>
        <v>0</v>
      </c>
      <c r="O43" s="68">
        <f t="shared" si="1"/>
        <v>0</v>
      </c>
      <c r="P43" s="68">
        <f t="shared" si="2"/>
        <v>1</v>
      </c>
      <c r="Q43" s="69">
        <f t="shared" si="3"/>
        <v>0</v>
      </c>
    </row>
    <row r="44" spans="7:17" s="15" customFormat="1" ht="16" customHeight="1">
      <c r="G44" s="16"/>
      <c r="M44" s="66">
        <f t="shared" si="7"/>
        <v>-0.64999999999999969</v>
      </c>
      <c r="N44" s="68">
        <f t="shared" si="0"/>
        <v>0</v>
      </c>
      <c r="O44" s="68">
        <f t="shared" si="1"/>
        <v>0</v>
      </c>
      <c r="P44" s="68">
        <f t="shared" si="2"/>
        <v>1</v>
      </c>
      <c r="Q44" s="69">
        <f t="shared" si="3"/>
        <v>0</v>
      </c>
    </row>
    <row r="45" spans="7:17" s="15" customFormat="1" ht="16" customHeight="1">
      <c r="G45" s="16"/>
      <c r="M45" s="66">
        <f t="shared" si="7"/>
        <v>-0.63999999999999968</v>
      </c>
      <c r="N45" s="68">
        <f t="shared" si="0"/>
        <v>0</v>
      </c>
      <c r="O45" s="68">
        <f t="shared" si="1"/>
        <v>0</v>
      </c>
      <c r="P45" s="68">
        <f t="shared" si="2"/>
        <v>1</v>
      </c>
      <c r="Q45" s="69">
        <f t="shared" si="3"/>
        <v>0</v>
      </c>
    </row>
    <row r="46" spans="7:17" s="15" customFormat="1" ht="16" customHeight="1">
      <c r="G46" s="16"/>
      <c r="M46" s="66">
        <f t="shared" si="7"/>
        <v>-0.62999999999999967</v>
      </c>
      <c r="N46" s="68">
        <f t="shared" si="0"/>
        <v>0</v>
      </c>
      <c r="O46" s="68">
        <f t="shared" si="1"/>
        <v>0</v>
      </c>
      <c r="P46" s="68">
        <f t="shared" si="2"/>
        <v>1</v>
      </c>
      <c r="Q46" s="69">
        <f t="shared" si="3"/>
        <v>0</v>
      </c>
    </row>
    <row r="47" spans="7:17" s="15" customFormat="1" ht="16" customHeight="1">
      <c r="G47" s="16"/>
      <c r="M47" s="66">
        <f t="shared" si="7"/>
        <v>-0.61999999999999966</v>
      </c>
      <c r="N47" s="68">
        <f t="shared" si="0"/>
        <v>0</v>
      </c>
      <c r="O47" s="68">
        <f t="shared" si="1"/>
        <v>0</v>
      </c>
      <c r="P47" s="68">
        <f t="shared" si="2"/>
        <v>1</v>
      </c>
      <c r="Q47" s="69">
        <f t="shared" si="3"/>
        <v>0</v>
      </c>
    </row>
    <row r="48" spans="7:17" s="15" customFormat="1" ht="16" customHeight="1">
      <c r="G48" s="16"/>
      <c r="M48" s="66">
        <f t="shared" si="7"/>
        <v>-0.60999999999999965</v>
      </c>
      <c r="N48" s="68">
        <f t="shared" si="0"/>
        <v>0</v>
      </c>
      <c r="O48" s="68">
        <f t="shared" si="1"/>
        <v>0</v>
      </c>
      <c r="P48" s="68">
        <f t="shared" si="2"/>
        <v>1</v>
      </c>
      <c r="Q48" s="69">
        <f t="shared" si="3"/>
        <v>0</v>
      </c>
    </row>
    <row r="49" spans="7:17" s="15" customFormat="1" ht="16" customHeight="1">
      <c r="G49" s="16"/>
      <c r="M49" s="66">
        <f t="shared" si="7"/>
        <v>-0.59999999999999964</v>
      </c>
      <c r="N49" s="68">
        <f t="shared" si="0"/>
        <v>0</v>
      </c>
      <c r="O49" s="68">
        <f t="shared" si="1"/>
        <v>0</v>
      </c>
      <c r="P49" s="68">
        <f t="shared" si="2"/>
        <v>1</v>
      </c>
      <c r="Q49" s="69">
        <f t="shared" si="3"/>
        <v>0</v>
      </c>
    </row>
    <row r="50" spans="7:17" s="15" customFormat="1" ht="16" customHeight="1">
      <c r="G50" s="16"/>
      <c r="M50" s="66">
        <f t="shared" si="7"/>
        <v>-0.58999999999999964</v>
      </c>
      <c r="N50" s="68">
        <f t="shared" si="0"/>
        <v>0</v>
      </c>
      <c r="O50" s="68">
        <f t="shared" si="1"/>
        <v>0</v>
      </c>
      <c r="P50" s="68">
        <f t="shared" si="2"/>
        <v>1</v>
      </c>
      <c r="Q50" s="69">
        <f t="shared" si="3"/>
        <v>0</v>
      </c>
    </row>
    <row r="51" spans="7:17" s="15" customFormat="1" ht="16" customHeight="1">
      <c r="G51" s="16"/>
      <c r="M51" s="66">
        <f t="shared" si="7"/>
        <v>-0.57999999999999963</v>
      </c>
      <c r="N51" s="68">
        <f t="shared" si="0"/>
        <v>0</v>
      </c>
      <c r="O51" s="68">
        <f t="shared" si="1"/>
        <v>0</v>
      </c>
      <c r="P51" s="68">
        <f t="shared" si="2"/>
        <v>1</v>
      </c>
      <c r="Q51" s="69">
        <f t="shared" si="3"/>
        <v>0</v>
      </c>
    </row>
    <row r="52" spans="7:17" s="15" customFormat="1" ht="16" customHeight="1">
      <c r="G52" s="16"/>
      <c r="M52" s="66">
        <f t="shared" si="7"/>
        <v>-0.56999999999999962</v>
      </c>
      <c r="N52" s="68">
        <f t="shared" si="0"/>
        <v>0</v>
      </c>
      <c r="O52" s="68">
        <f t="shared" si="1"/>
        <v>0</v>
      </c>
      <c r="P52" s="68">
        <f t="shared" si="2"/>
        <v>1</v>
      </c>
      <c r="Q52" s="69">
        <f t="shared" si="3"/>
        <v>0</v>
      </c>
    </row>
    <row r="53" spans="7:17" s="15" customFormat="1" ht="16" customHeight="1">
      <c r="G53" s="16"/>
      <c r="M53" s="66">
        <f t="shared" si="7"/>
        <v>-0.55999999999999961</v>
      </c>
      <c r="N53" s="68">
        <f t="shared" si="0"/>
        <v>0</v>
      </c>
      <c r="O53" s="68">
        <f t="shared" si="1"/>
        <v>0</v>
      </c>
      <c r="P53" s="68">
        <f t="shared" si="2"/>
        <v>1</v>
      </c>
      <c r="Q53" s="69">
        <f t="shared" si="3"/>
        <v>0</v>
      </c>
    </row>
    <row r="54" spans="7:17" s="15" customFormat="1" ht="16" customHeight="1">
      <c r="G54" s="16"/>
      <c r="M54" s="66">
        <f t="shared" si="7"/>
        <v>-0.5499999999999996</v>
      </c>
      <c r="N54" s="68">
        <f t="shared" si="0"/>
        <v>0</v>
      </c>
      <c r="O54" s="68">
        <f t="shared" si="1"/>
        <v>0</v>
      </c>
      <c r="P54" s="68">
        <f t="shared" si="2"/>
        <v>1</v>
      </c>
      <c r="Q54" s="69">
        <f t="shared" si="3"/>
        <v>0</v>
      </c>
    </row>
    <row r="55" spans="7:17" s="15" customFormat="1" ht="16" customHeight="1">
      <c r="G55" s="16"/>
      <c r="M55" s="66">
        <f t="shared" si="7"/>
        <v>-0.53999999999999959</v>
      </c>
      <c r="N55" s="68">
        <f t="shared" si="0"/>
        <v>0</v>
      </c>
      <c r="O55" s="68">
        <f t="shared" si="1"/>
        <v>0</v>
      </c>
      <c r="P55" s="68">
        <f t="shared" si="2"/>
        <v>1</v>
      </c>
      <c r="Q55" s="69">
        <f t="shared" si="3"/>
        <v>0</v>
      </c>
    </row>
    <row r="56" spans="7:17" s="15" customFormat="1" ht="16" customHeight="1">
      <c r="G56" s="16"/>
      <c r="M56" s="66">
        <f t="shared" si="7"/>
        <v>-0.52999999999999958</v>
      </c>
      <c r="N56" s="68">
        <f t="shared" si="0"/>
        <v>0</v>
      </c>
      <c r="O56" s="68">
        <f t="shared" si="1"/>
        <v>0</v>
      </c>
      <c r="P56" s="68">
        <f t="shared" si="2"/>
        <v>1</v>
      </c>
      <c r="Q56" s="69">
        <f t="shared" si="3"/>
        <v>0</v>
      </c>
    </row>
    <row r="57" spans="7:17" s="15" customFormat="1" ht="16" customHeight="1">
      <c r="G57" s="16"/>
      <c r="M57" s="66">
        <f t="shared" si="7"/>
        <v>-0.51999999999999957</v>
      </c>
      <c r="N57" s="68">
        <f t="shared" si="0"/>
        <v>0</v>
      </c>
      <c r="O57" s="68">
        <f t="shared" si="1"/>
        <v>0</v>
      </c>
      <c r="P57" s="68">
        <f t="shared" si="2"/>
        <v>1</v>
      </c>
      <c r="Q57" s="69">
        <f t="shared" si="3"/>
        <v>0</v>
      </c>
    </row>
    <row r="58" spans="7:17" s="15" customFormat="1" ht="16" customHeight="1">
      <c r="G58" s="16"/>
      <c r="M58" s="66">
        <f t="shared" si="7"/>
        <v>-0.50999999999999956</v>
      </c>
      <c r="N58" s="68">
        <f t="shared" si="0"/>
        <v>0</v>
      </c>
      <c r="O58" s="68">
        <f t="shared" si="1"/>
        <v>0</v>
      </c>
      <c r="P58" s="68">
        <f t="shared" si="2"/>
        <v>1</v>
      </c>
      <c r="Q58" s="69">
        <f t="shared" si="3"/>
        <v>0</v>
      </c>
    </row>
    <row r="59" spans="7:17" s="15" customFormat="1" ht="16" customHeight="1">
      <c r="G59" s="16"/>
      <c r="M59" s="66">
        <f t="shared" si="7"/>
        <v>-0.49999999999999956</v>
      </c>
      <c r="N59" s="68">
        <f t="shared" si="0"/>
        <v>0</v>
      </c>
      <c r="O59" s="68">
        <f t="shared" si="1"/>
        <v>0</v>
      </c>
      <c r="P59" s="68">
        <f t="shared" si="2"/>
        <v>1</v>
      </c>
      <c r="Q59" s="69">
        <f t="shared" si="3"/>
        <v>0</v>
      </c>
    </row>
    <row r="60" spans="7:17" s="15" customFormat="1" ht="16" customHeight="1">
      <c r="G60" s="16"/>
      <c r="M60" s="66">
        <f t="shared" si="7"/>
        <v>-0.48999999999999955</v>
      </c>
      <c r="N60" s="68">
        <f t="shared" si="0"/>
        <v>0</v>
      </c>
      <c r="O60" s="68">
        <f t="shared" si="1"/>
        <v>0</v>
      </c>
      <c r="P60" s="68">
        <f t="shared" si="2"/>
        <v>1</v>
      </c>
      <c r="Q60" s="69">
        <f t="shared" si="3"/>
        <v>0</v>
      </c>
    </row>
    <row r="61" spans="7:17" s="15" customFormat="1" ht="16" customHeight="1">
      <c r="G61" s="16"/>
      <c r="M61" s="66">
        <f t="shared" si="7"/>
        <v>-0.47999999999999954</v>
      </c>
      <c r="N61" s="68">
        <f t="shared" si="0"/>
        <v>0</v>
      </c>
      <c r="O61" s="68">
        <f t="shared" si="1"/>
        <v>0</v>
      </c>
      <c r="P61" s="68">
        <f t="shared" si="2"/>
        <v>1</v>
      </c>
      <c r="Q61" s="69">
        <f t="shared" si="3"/>
        <v>0</v>
      </c>
    </row>
    <row r="62" spans="7:17" s="15" customFormat="1" ht="16" customHeight="1">
      <c r="G62" s="16"/>
      <c r="M62" s="66">
        <f t="shared" si="7"/>
        <v>-0.46999999999999953</v>
      </c>
      <c r="N62" s="68">
        <f t="shared" si="0"/>
        <v>0</v>
      </c>
      <c r="O62" s="68">
        <f t="shared" si="1"/>
        <v>0</v>
      </c>
      <c r="P62" s="68">
        <f t="shared" si="2"/>
        <v>1</v>
      </c>
      <c r="Q62" s="69">
        <f t="shared" si="3"/>
        <v>0</v>
      </c>
    </row>
    <row r="63" spans="7:17" s="15" customFormat="1" ht="16" customHeight="1">
      <c r="G63" s="16"/>
      <c r="M63" s="66">
        <f t="shared" si="7"/>
        <v>-0.45999999999999952</v>
      </c>
      <c r="N63" s="68">
        <f t="shared" si="0"/>
        <v>0</v>
      </c>
      <c r="O63" s="68">
        <f t="shared" si="1"/>
        <v>0</v>
      </c>
      <c r="P63" s="68">
        <f t="shared" si="2"/>
        <v>1</v>
      </c>
      <c r="Q63" s="69">
        <f t="shared" si="3"/>
        <v>0</v>
      </c>
    </row>
    <row r="64" spans="7:17" ht="16">
      <c r="M64" s="66">
        <f t="shared" si="7"/>
        <v>-0.44999999999999951</v>
      </c>
      <c r="N64" s="68">
        <f t="shared" si="0"/>
        <v>0</v>
      </c>
      <c r="O64" s="68">
        <f t="shared" si="1"/>
        <v>0</v>
      </c>
      <c r="P64" s="68">
        <f t="shared" si="2"/>
        <v>1</v>
      </c>
      <c r="Q64" s="69">
        <f t="shared" si="3"/>
        <v>0</v>
      </c>
    </row>
    <row r="65" spans="13:17" ht="16">
      <c r="M65" s="66">
        <f t="shared" si="7"/>
        <v>-0.4399999999999995</v>
      </c>
      <c r="N65" s="68">
        <f t="shared" si="0"/>
        <v>0</v>
      </c>
      <c r="O65" s="68">
        <f t="shared" si="1"/>
        <v>0</v>
      </c>
      <c r="P65" s="68">
        <f t="shared" si="2"/>
        <v>1</v>
      </c>
      <c r="Q65" s="69">
        <f t="shared" si="3"/>
        <v>0</v>
      </c>
    </row>
    <row r="66" spans="13:17" ht="16">
      <c r="M66" s="66">
        <f t="shared" si="7"/>
        <v>-0.42999999999999949</v>
      </c>
      <c r="N66" s="68">
        <f t="shared" si="0"/>
        <v>0</v>
      </c>
      <c r="O66" s="68">
        <f t="shared" si="1"/>
        <v>0</v>
      </c>
      <c r="P66" s="68">
        <f t="shared" si="2"/>
        <v>1</v>
      </c>
      <c r="Q66" s="69">
        <f t="shared" si="3"/>
        <v>0</v>
      </c>
    </row>
    <row r="67" spans="13:17" ht="16">
      <c r="M67" s="66">
        <f t="shared" si="7"/>
        <v>-0.41999999999999948</v>
      </c>
      <c r="N67" s="68">
        <f t="shared" si="0"/>
        <v>0</v>
      </c>
      <c r="O67" s="68">
        <f t="shared" si="1"/>
        <v>0</v>
      </c>
      <c r="P67" s="68">
        <f t="shared" si="2"/>
        <v>1</v>
      </c>
      <c r="Q67" s="69">
        <f t="shared" si="3"/>
        <v>0</v>
      </c>
    </row>
    <row r="68" spans="13:17" ht="16">
      <c r="M68" s="66">
        <f t="shared" si="7"/>
        <v>-0.40999999999999948</v>
      </c>
      <c r="N68" s="68">
        <f t="shared" si="0"/>
        <v>0</v>
      </c>
      <c r="O68" s="68">
        <f t="shared" si="1"/>
        <v>0</v>
      </c>
      <c r="P68" s="68">
        <f t="shared" si="2"/>
        <v>1</v>
      </c>
      <c r="Q68" s="69">
        <f t="shared" si="3"/>
        <v>0</v>
      </c>
    </row>
    <row r="69" spans="13:17" ht="16">
      <c r="M69" s="66">
        <f t="shared" si="7"/>
        <v>-0.39999999999999947</v>
      </c>
      <c r="N69" s="68">
        <f t="shared" si="0"/>
        <v>0</v>
      </c>
      <c r="O69" s="68">
        <f t="shared" si="1"/>
        <v>0</v>
      </c>
      <c r="P69" s="68">
        <f t="shared" si="2"/>
        <v>1</v>
      </c>
      <c r="Q69" s="69">
        <f t="shared" si="3"/>
        <v>0</v>
      </c>
    </row>
    <row r="70" spans="13:17" ht="16">
      <c r="M70" s="66">
        <f t="shared" si="7"/>
        <v>-0.38999999999999946</v>
      </c>
      <c r="N70" s="68">
        <f t="shared" si="0"/>
        <v>0</v>
      </c>
      <c r="O70" s="68">
        <f t="shared" si="1"/>
        <v>0</v>
      </c>
      <c r="P70" s="68">
        <f t="shared" si="2"/>
        <v>1</v>
      </c>
      <c r="Q70" s="69">
        <f t="shared" si="3"/>
        <v>0</v>
      </c>
    </row>
    <row r="71" spans="13:17" ht="16">
      <c r="M71" s="66">
        <f t="shared" si="7"/>
        <v>-0.37999999999999945</v>
      </c>
      <c r="N71" s="68">
        <f t="shared" si="0"/>
        <v>0</v>
      </c>
      <c r="O71" s="68">
        <f t="shared" si="1"/>
        <v>0</v>
      </c>
      <c r="P71" s="68">
        <f t="shared" si="2"/>
        <v>1</v>
      </c>
      <c r="Q71" s="69">
        <f t="shared" si="3"/>
        <v>0</v>
      </c>
    </row>
    <row r="72" spans="13:17" ht="16">
      <c r="M72" s="66">
        <f t="shared" si="7"/>
        <v>-0.36999999999999944</v>
      </c>
      <c r="N72" s="68">
        <f t="shared" si="0"/>
        <v>0</v>
      </c>
      <c r="O72" s="68">
        <f t="shared" si="1"/>
        <v>0</v>
      </c>
      <c r="P72" s="68">
        <f t="shared" si="2"/>
        <v>1</v>
      </c>
      <c r="Q72" s="69">
        <f t="shared" si="3"/>
        <v>0</v>
      </c>
    </row>
    <row r="73" spans="13:17" ht="16">
      <c r="M73" s="66">
        <f t="shared" si="7"/>
        <v>-0.35999999999999943</v>
      </c>
      <c r="N73" s="68">
        <f t="shared" ref="N73:N136" si="8">IFERROR(IF(SQRT(1-(M73*M73)/($Q$5*$Q$5))&lt;0.05,0,SQRT(1-(M73*M73)/($Q$5*$Q$5))),0)</f>
        <v>0</v>
      </c>
      <c r="O73" s="68">
        <f t="shared" ref="O73:O136" si="9">CHOOSE(MATCH($Q$3,degrees),IF(M73&lt;0,IFERROR(1-N73,1),0),0,0,IF(M73&gt;0,IFERROR(1-N73,1),0))</f>
        <v>0</v>
      </c>
      <c r="P73" s="68">
        <f t="shared" ref="P73:P136" si="10">CHOOSE(MATCH($Q$3,degrees),IF(M73&lt;0,2*N73,2),IF(M73&lt;0,0,1-N73),IF(M73&gt;0,0,1-N73),IF(M73&gt;0,2*N73,2))</f>
        <v>1</v>
      </c>
      <c r="Q73" s="69">
        <f t="shared" ref="Q73:Q136" si="11">CHOOSE(MATCH($Q$3,degrees),IF(M73&lt;0,N73+1,2),IF(M73&lt;0,2,2*N73),IF(M73&gt;0,2,2*N73),IF(M73&gt;0,N73+1,2))</f>
        <v>0</v>
      </c>
    </row>
    <row r="74" spans="13:17" ht="16">
      <c r="M74" s="66">
        <f t="shared" ref="M74:M105" si="12">M73+$N$4</f>
        <v>-0.34999999999999942</v>
      </c>
      <c r="N74" s="68">
        <f t="shared" si="8"/>
        <v>0</v>
      </c>
      <c r="O74" s="68">
        <f t="shared" si="9"/>
        <v>0</v>
      </c>
      <c r="P74" s="68">
        <f t="shared" si="10"/>
        <v>1</v>
      </c>
      <c r="Q74" s="69">
        <f t="shared" si="11"/>
        <v>0</v>
      </c>
    </row>
    <row r="75" spans="13:17" ht="16">
      <c r="M75" s="66">
        <f t="shared" si="12"/>
        <v>-0.33999999999999941</v>
      </c>
      <c r="N75" s="68">
        <f t="shared" si="8"/>
        <v>0</v>
      </c>
      <c r="O75" s="68">
        <f t="shared" si="9"/>
        <v>0</v>
      </c>
      <c r="P75" s="68">
        <f t="shared" si="10"/>
        <v>1</v>
      </c>
      <c r="Q75" s="69">
        <f t="shared" si="11"/>
        <v>0</v>
      </c>
    </row>
    <row r="76" spans="13:17" ht="16">
      <c r="M76" s="66">
        <f t="shared" si="12"/>
        <v>-0.3299999999999994</v>
      </c>
      <c r="N76" s="68">
        <f t="shared" si="8"/>
        <v>0</v>
      </c>
      <c r="O76" s="68">
        <f t="shared" si="9"/>
        <v>0</v>
      </c>
      <c r="P76" s="68">
        <f t="shared" si="10"/>
        <v>1</v>
      </c>
      <c r="Q76" s="69">
        <f t="shared" si="11"/>
        <v>0</v>
      </c>
    </row>
    <row r="77" spans="13:17" ht="16">
      <c r="M77" s="66">
        <f t="shared" si="12"/>
        <v>-0.3199999999999994</v>
      </c>
      <c r="N77" s="68">
        <f t="shared" si="8"/>
        <v>0</v>
      </c>
      <c r="O77" s="68">
        <f t="shared" si="9"/>
        <v>0</v>
      </c>
      <c r="P77" s="68">
        <f t="shared" si="10"/>
        <v>1</v>
      </c>
      <c r="Q77" s="69">
        <f t="shared" si="11"/>
        <v>0</v>
      </c>
    </row>
    <row r="78" spans="13:17" ht="16">
      <c r="M78" s="66">
        <f t="shared" si="12"/>
        <v>-0.30999999999999939</v>
      </c>
      <c r="N78" s="68">
        <f t="shared" si="8"/>
        <v>0</v>
      </c>
      <c r="O78" s="68">
        <f t="shared" si="9"/>
        <v>0</v>
      </c>
      <c r="P78" s="68">
        <f t="shared" si="10"/>
        <v>1</v>
      </c>
      <c r="Q78" s="69">
        <f t="shared" si="11"/>
        <v>0</v>
      </c>
    </row>
    <row r="79" spans="13:17" ht="16">
      <c r="M79" s="66">
        <f t="shared" si="12"/>
        <v>-0.29999999999999938</v>
      </c>
      <c r="N79" s="68">
        <f t="shared" si="8"/>
        <v>0</v>
      </c>
      <c r="O79" s="68">
        <f t="shared" si="9"/>
        <v>0</v>
      </c>
      <c r="P79" s="68">
        <f t="shared" si="10"/>
        <v>1</v>
      </c>
      <c r="Q79" s="69">
        <f t="shared" si="11"/>
        <v>0</v>
      </c>
    </row>
    <row r="80" spans="13:17" ht="16">
      <c r="M80" s="66">
        <f t="shared" si="12"/>
        <v>-0.28999999999999937</v>
      </c>
      <c r="N80" s="68">
        <f t="shared" si="8"/>
        <v>0</v>
      </c>
      <c r="O80" s="68">
        <f t="shared" si="9"/>
        <v>0</v>
      </c>
      <c r="P80" s="68">
        <f t="shared" si="10"/>
        <v>1</v>
      </c>
      <c r="Q80" s="69">
        <f t="shared" si="11"/>
        <v>0</v>
      </c>
    </row>
    <row r="81" spans="13:17" ht="16">
      <c r="M81" s="66">
        <f t="shared" si="12"/>
        <v>-0.27999999999999936</v>
      </c>
      <c r="N81" s="68">
        <f t="shared" si="8"/>
        <v>0</v>
      </c>
      <c r="O81" s="68">
        <f t="shared" si="9"/>
        <v>0</v>
      </c>
      <c r="P81" s="68">
        <f t="shared" si="10"/>
        <v>1</v>
      </c>
      <c r="Q81" s="69">
        <f t="shared" si="11"/>
        <v>0</v>
      </c>
    </row>
    <row r="82" spans="13:17" ht="16">
      <c r="M82" s="66">
        <f t="shared" si="12"/>
        <v>-0.26999999999999935</v>
      </c>
      <c r="N82" s="68">
        <f t="shared" si="8"/>
        <v>0</v>
      </c>
      <c r="O82" s="68">
        <f t="shared" si="9"/>
        <v>0</v>
      </c>
      <c r="P82" s="68">
        <f t="shared" si="10"/>
        <v>1</v>
      </c>
      <c r="Q82" s="69">
        <f t="shared" si="11"/>
        <v>0</v>
      </c>
    </row>
    <row r="83" spans="13:17" ht="16">
      <c r="M83" s="66">
        <f t="shared" si="12"/>
        <v>-0.25999999999999934</v>
      </c>
      <c r="N83" s="68">
        <f t="shared" si="8"/>
        <v>0</v>
      </c>
      <c r="O83" s="68">
        <f t="shared" si="9"/>
        <v>0</v>
      </c>
      <c r="P83" s="68">
        <f t="shared" si="10"/>
        <v>1</v>
      </c>
      <c r="Q83" s="69">
        <f t="shared" si="11"/>
        <v>0</v>
      </c>
    </row>
    <row r="84" spans="13:17" ht="16">
      <c r="M84" s="66">
        <f t="shared" si="12"/>
        <v>-0.24999999999999933</v>
      </c>
      <c r="N84" s="68">
        <f t="shared" si="8"/>
        <v>0</v>
      </c>
      <c r="O84" s="68">
        <f t="shared" si="9"/>
        <v>0</v>
      </c>
      <c r="P84" s="68">
        <f t="shared" si="10"/>
        <v>1</v>
      </c>
      <c r="Q84" s="69">
        <f t="shared" si="11"/>
        <v>0</v>
      </c>
    </row>
    <row r="85" spans="13:17" ht="16">
      <c r="M85" s="66">
        <f t="shared" si="12"/>
        <v>-0.23999999999999932</v>
      </c>
      <c r="N85" s="68">
        <f t="shared" si="8"/>
        <v>0</v>
      </c>
      <c r="O85" s="68">
        <f t="shared" si="9"/>
        <v>0</v>
      </c>
      <c r="P85" s="68">
        <f t="shared" si="10"/>
        <v>1</v>
      </c>
      <c r="Q85" s="69">
        <f t="shared" si="11"/>
        <v>0</v>
      </c>
    </row>
    <row r="86" spans="13:17" ht="16">
      <c r="M86" s="66">
        <f t="shared" si="12"/>
        <v>-0.22999999999999932</v>
      </c>
      <c r="N86" s="68">
        <f t="shared" si="8"/>
        <v>0</v>
      </c>
      <c r="O86" s="68">
        <f t="shared" si="9"/>
        <v>0</v>
      </c>
      <c r="P86" s="68">
        <f t="shared" si="10"/>
        <v>1</v>
      </c>
      <c r="Q86" s="69">
        <f t="shared" si="11"/>
        <v>0</v>
      </c>
    </row>
    <row r="87" spans="13:17" ht="16">
      <c r="M87" s="66">
        <f t="shared" si="12"/>
        <v>-0.21999999999999931</v>
      </c>
      <c r="N87" s="68">
        <f t="shared" si="8"/>
        <v>0</v>
      </c>
      <c r="O87" s="68">
        <f t="shared" si="9"/>
        <v>0</v>
      </c>
      <c r="P87" s="68">
        <f t="shared" si="10"/>
        <v>1</v>
      </c>
      <c r="Q87" s="69">
        <f t="shared" si="11"/>
        <v>0</v>
      </c>
    </row>
    <row r="88" spans="13:17" ht="16">
      <c r="M88" s="66">
        <f t="shared" si="12"/>
        <v>-0.2099999999999993</v>
      </c>
      <c r="N88" s="68">
        <f t="shared" si="8"/>
        <v>0</v>
      </c>
      <c r="O88" s="68">
        <f t="shared" si="9"/>
        <v>0</v>
      </c>
      <c r="P88" s="68">
        <f t="shared" si="10"/>
        <v>1</v>
      </c>
      <c r="Q88" s="69">
        <f t="shared" si="11"/>
        <v>0</v>
      </c>
    </row>
    <row r="89" spans="13:17" ht="16">
      <c r="M89" s="66">
        <f t="shared" si="12"/>
        <v>-0.19999999999999929</v>
      </c>
      <c r="N89" s="68">
        <f t="shared" si="8"/>
        <v>0</v>
      </c>
      <c r="O89" s="68">
        <f t="shared" si="9"/>
        <v>0</v>
      </c>
      <c r="P89" s="68">
        <f t="shared" si="10"/>
        <v>1</v>
      </c>
      <c r="Q89" s="69">
        <f t="shared" si="11"/>
        <v>0</v>
      </c>
    </row>
    <row r="90" spans="13:17" ht="16">
      <c r="M90" s="66">
        <f t="shared" si="12"/>
        <v>-0.18999999999999928</v>
      </c>
      <c r="N90" s="68">
        <f t="shared" si="8"/>
        <v>0</v>
      </c>
      <c r="O90" s="68">
        <f t="shared" si="9"/>
        <v>0</v>
      </c>
      <c r="P90" s="68">
        <f t="shared" si="10"/>
        <v>1</v>
      </c>
      <c r="Q90" s="69">
        <f t="shared" si="11"/>
        <v>0</v>
      </c>
    </row>
    <row r="91" spans="13:17" ht="16">
      <c r="M91" s="66">
        <f t="shared" si="12"/>
        <v>-0.17999999999999927</v>
      </c>
      <c r="N91" s="68">
        <f t="shared" si="8"/>
        <v>0</v>
      </c>
      <c r="O91" s="68">
        <f t="shared" si="9"/>
        <v>0</v>
      </c>
      <c r="P91" s="68">
        <f t="shared" si="10"/>
        <v>1</v>
      </c>
      <c r="Q91" s="69">
        <f t="shared" si="11"/>
        <v>0</v>
      </c>
    </row>
    <row r="92" spans="13:17" ht="16">
      <c r="M92" s="66">
        <f t="shared" si="12"/>
        <v>-0.16999999999999926</v>
      </c>
      <c r="N92" s="68">
        <f t="shared" si="8"/>
        <v>0</v>
      </c>
      <c r="O92" s="68">
        <f t="shared" si="9"/>
        <v>0</v>
      </c>
      <c r="P92" s="68">
        <f t="shared" si="10"/>
        <v>1</v>
      </c>
      <c r="Q92" s="69">
        <f t="shared" si="11"/>
        <v>0</v>
      </c>
    </row>
    <row r="93" spans="13:17" ht="16">
      <c r="M93" s="66">
        <f t="shared" si="12"/>
        <v>-0.15999999999999925</v>
      </c>
      <c r="N93" s="68">
        <f t="shared" si="8"/>
        <v>0</v>
      </c>
      <c r="O93" s="68">
        <f t="shared" si="9"/>
        <v>0</v>
      </c>
      <c r="P93" s="68">
        <f t="shared" si="10"/>
        <v>1</v>
      </c>
      <c r="Q93" s="69">
        <f t="shared" si="11"/>
        <v>0</v>
      </c>
    </row>
    <row r="94" spans="13:17" ht="16">
      <c r="M94" s="66">
        <f t="shared" si="12"/>
        <v>-0.14999999999999925</v>
      </c>
      <c r="N94" s="68">
        <f t="shared" si="8"/>
        <v>0</v>
      </c>
      <c r="O94" s="68">
        <f t="shared" si="9"/>
        <v>0</v>
      </c>
      <c r="P94" s="68">
        <f t="shared" si="10"/>
        <v>1</v>
      </c>
      <c r="Q94" s="69">
        <f t="shared" si="11"/>
        <v>0</v>
      </c>
    </row>
    <row r="95" spans="13:17" ht="16">
      <c r="M95" s="66">
        <f t="shared" si="12"/>
        <v>-0.13999999999999924</v>
      </c>
      <c r="N95" s="68">
        <f t="shared" si="8"/>
        <v>0</v>
      </c>
      <c r="O95" s="68">
        <f t="shared" si="9"/>
        <v>0</v>
      </c>
      <c r="P95" s="68">
        <f t="shared" si="10"/>
        <v>1</v>
      </c>
      <c r="Q95" s="69">
        <f t="shared" si="11"/>
        <v>0</v>
      </c>
    </row>
    <row r="96" spans="13:17" ht="16">
      <c r="M96" s="66">
        <f t="shared" si="12"/>
        <v>-0.12999999999999923</v>
      </c>
      <c r="N96" s="68">
        <f t="shared" si="8"/>
        <v>0</v>
      </c>
      <c r="O96" s="68">
        <f t="shared" si="9"/>
        <v>0</v>
      </c>
      <c r="P96" s="68">
        <f t="shared" si="10"/>
        <v>1</v>
      </c>
      <c r="Q96" s="69">
        <f t="shared" si="11"/>
        <v>0</v>
      </c>
    </row>
    <row r="97" spans="13:17" ht="16">
      <c r="M97" s="66">
        <f t="shared" si="12"/>
        <v>-0.11999999999999923</v>
      </c>
      <c r="N97" s="68">
        <f t="shared" si="8"/>
        <v>0</v>
      </c>
      <c r="O97" s="68">
        <f t="shared" si="9"/>
        <v>0</v>
      </c>
      <c r="P97" s="68">
        <f t="shared" si="10"/>
        <v>1</v>
      </c>
      <c r="Q97" s="69">
        <f t="shared" si="11"/>
        <v>0</v>
      </c>
    </row>
    <row r="98" spans="13:17" ht="16">
      <c r="M98" s="66">
        <f t="shared" si="12"/>
        <v>-0.10999999999999924</v>
      </c>
      <c r="N98" s="68">
        <f t="shared" si="8"/>
        <v>0</v>
      </c>
      <c r="O98" s="68">
        <f t="shared" si="9"/>
        <v>0</v>
      </c>
      <c r="P98" s="68">
        <f t="shared" si="10"/>
        <v>1</v>
      </c>
      <c r="Q98" s="69">
        <f t="shared" si="11"/>
        <v>0</v>
      </c>
    </row>
    <row r="99" spans="13:17" ht="16">
      <c r="M99" s="66">
        <f t="shared" si="12"/>
        <v>-9.9999999999999242E-2</v>
      </c>
      <c r="N99" s="68">
        <f t="shared" si="8"/>
        <v>0</v>
      </c>
      <c r="O99" s="68">
        <f t="shared" si="9"/>
        <v>0</v>
      </c>
      <c r="P99" s="68">
        <f t="shared" si="10"/>
        <v>1</v>
      </c>
      <c r="Q99" s="69">
        <f t="shared" si="11"/>
        <v>0</v>
      </c>
    </row>
    <row r="100" spans="13:17" ht="16">
      <c r="M100" s="66">
        <f t="shared" si="12"/>
        <v>-8.9999999999999247E-2</v>
      </c>
      <c r="N100" s="68">
        <f t="shared" si="8"/>
        <v>0</v>
      </c>
      <c r="O100" s="68">
        <f t="shared" si="9"/>
        <v>0</v>
      </c>
      <c r="P100" s="68">
        <f t="shared" si="10"/>
        <v>1</v>
      </c>
      <c r="Q100" s="69">
        <f t="shared" si="11"/>
        <v>0</v>
      </c>
    </row>
    <row r="101" spans="13:17" ht="16">
      <c r="M101" s="66">
        <f t="shared" si="12"/>
        <v>-7.9999999999999252E-2</v>
      </c>
      <c r="N101" s="68">
        <f t="shared" si="8"/>
        <v>0</v>
      </c>
      <c r="O101" s="68">
        <f t="shared" si="9"/>
        <v>0</v>
      </c>
      <c r="P101" s="68">
        <f t="shared" si="10"/>
        <v>1</v>
      </c>
      <c r="Q101" s="69">
        <f t="shared" si="11"/>
        <v>0</v>
      </c>
    </row>
    <row r="102" spans="13:17" ht="16">
      <c r="M102" s="66">
        <f t="shared" si="12"/>
        <v>-6.9999999999999257E-2</v>
      </c>
      <c r="N102" s="68">
        <f t="shared" si="8"/>
        <v>0</v>
      </c>
      <c r="O102" s="68">
        <f t="shared" si="9"/>
        <v>0</v>
      </c>
      <c r="P102" s="68">
        <f t="shared" si="10"/>
        <v>1</v>
      </c>
      <c r="Q102" s="69">
        <f t="shared" si="11"/>
        <v>0</v>
      </c>
    </row>
    <row r="103" spans="13:17" ht="16">
      <c r="M103" s="66">
        <f t="shared" si="12"/>
        <v>-5.9999999999999255E-2</v>
      </c>
      <c r="N103" s="68">
        <f t="shared" si="8"/>
        <v>0</v>
      </c>
      <c r="O103" s="68">
        <f t="shared" si="9"/>
        <v>0</v>
      </c>
      <c r="P103" s="68">
        <f t="shared" si="10"/>
        <v>1</v>
      </c>
      <c r="Q103" s="69">
        <f t="shared" si="11"/>
        <v>0</v>
      </c>
    </row>
    <row r="104" spans="13:17" ht="16">
      <c r="M104" s="66">
        <f t="shared" si="12"/>
        <v>-4.9999999999999253E-2</v>
      </c>
      <c r="N104" s="68">
        <f t="shared" si="8"/>
        <v>0</v>
      </c>
      <c r="O104" s="68">
        <f t="shared" si="9"/>
        <v>0</v>
      </c>
      <c r="P104" s="68">
        <f t="shared" si="10"/>
        <v>1</v>
      </c>
      <c r="Q104" s="69">
        <f t="shared" si="11"/>
        <v>0</v>
      </c>
    </row>
    <row r="105" spans="13:17" ht="16">
      <c r="M105" s="66">
        <f t="shared" si="12"/>
        <v>-3.9999999999999251E-2</v>
      </c>
      <c r="N105" s="68">
        <f t="shared" si="8"/>
        <v>0</v>
      </c>
      <c r="O105" s="68">
        <f t="shared" si="9"/>
        <v>0</v>
      </c>
      <c r="P105" s="68">
        <f t="shared" si="10"/>
        <v>1</v>
      </c>
      <c r="Q105" s="69">
        <f t="shared" si="11"/>
        <v>0</v>
      </c>
    </row>
    <row r="106" spans="13:17" ht="16">
      <c r="M106" s="66">
        <f t="shared" ref="M106:M137" si="13">M105+$N$4</f>
        <v>-2.9999999999999249E-2</v>
      </c>
      <c r="N106" s="68">
        <f t="shared" si="8"/>
        <v>0</v>
      </c>
      <c r="O106" s="68">
        <f t="shared" si="9"/>
        <v>0</v>
      </c>
      <c r="P106" s="68">
        <f t="shared" si="10"/>
        <v>1</v>
      </c>
      <c r="Q106" s="69">
        <f t="shared" si="11"/>
        <v>0</v>
      </c>
    </row>
    <row r="107" spans="13:17" ht="16">
      <c r="M107" s="66">
        <f t="shared" si="13"/>
        <v>-1.9999999999999248E-2</v>
      </c>
      <c r="N107" s="68">
        <f t="shared" si="8"/>
        <v>0</v>
      </c>
      <c r="O107" s="68">
        <f t="shared" si="9"/>
        <v>0</v>
      </c>
      <c r="P107" s="68">
        <f t="shared" si="10"/>
        <v>1</v>
      </c>
      <c r="Q107" s="69">
        <f t="shared" si="11"/>
        <v>0</v>
      </c>
    </row>
    <row r="108" spans="13:17" ht="16">
      <c r="M108" s="66">
        <f t="shared" si="13"/>
        <v>-9.9999999999992473E-3</v>
      </c>
      <c r="N108" s="68">
        <f t="shared" si="8"/>
        <v>0</v>
      </c>
      <c r="O108" s="68">
        <f t="shared" si="9"/>
        <v>0</v>
      </c>
      <c r="P108" s="68">
        <f t="shared" si="10"/>
        <v>1</v>
      </c>
      <c r="Q108" s="69">
        <f t="shared" si="11"/>
        <v>0</v>
      </c>
    </row>
    <row r="109" spans="13:17" ht="16">
      <c r="M109" s="66">
        <f t="shared" si="13"/>
        <v>7.5286998857393428E-16</v>
      </c>
      <c r="N109" s="68">
        <f t="shared" si="8"/>
        <v>1</v>
      </c>
      <c r="O109" s="68">
        <f t="shared" si="9"/>
        <v>0</v>
      </c>
      <c r="P109" s="68">
        <f t="shared" si="10"/>
        <v>0</v>
      </c>
      <c r="Q109" s="69">
        <f t="shared" si="11"/>
        <v>2</v>
      </c>
    </row>
    <row r="110" spans="13:17" ht="16">
      <c r="M110" s="66">
        <f t="shared" si="13"/>
        <v>1.0000000000000753E-2</v>
      </c>
      <c r="N110" s="68">
        <f t="shared" si="8"/>
        <v>0</v>
      </c>
      <c r="O110" s="68">
        <f t="shared" si="9"/>
        <v>0</v>
      </c>
      <c r="P110" s="68">
        <f t="shared" si="10"/>
        <v>0</v>
      </c>
      <c r="Q110" s="69">
        <f t="shared" si="11"/>
        <v>2</v>
      </c>
    </row>
    <row r="111" spans="13:17" ht="16">
      <c r="M111" s="66">
        <f t="shared" si="13"/>
        <v>2.0000000000000753E-2</v>
      </c>
      <c r="N111" s="68">
        <f t="shared" si="8"/>
        <v>0</v>
      </c>
      <c r="O111" s="68">
        <f t="shared" si="9"/>
        <v>0</v>
      </c>
      <c r="P111" s="68">
        <f t="shared" si="10"/>
        <v>0</v>
      </c>
      <c r="Q111" s="69">
        <f t="shared" si="11"/>
        <v>2</v>
      </c>
    </row>
    <row r="112" spans="13:17" ht="16">
      <c r="M112" s="66">
        <f t="shared" si="13"/>
        <v>3.0000000000000755E-2</v>
      </c>
      <c r="N112" s="68">
        <f t="shared" si="8"/>
        <v>0</v>
      </c>
      <c r="O112" s="68">
        <f t="shared" si="9"/>
        <v>0</v>
      </c>
      <c r="P112" s="68">
        <f t="shared" si="10"/>
        <v>0</v>
      </c>
      <c r="Q112" s="69">
        <f t="shared" si="11"/>
        <v>2</v>
      </c>
    </row>
    <row r="113" spans="13:17" ht="16">
      <c r="M113" s="66">
        <f t="shared" si="13"/>
        <v>4.0000000000000757E-2</v>
      </c>
      <c r="N113" s="68">
        <f t="shared" si="8"/>
        <v>0</v>
      </c>
      <c r="O113" s="68">
        <f t="shared" si="9"/>
        <v>0</v>
      </c>
      <c r="P113" s="68">
        <f t="shared" si="10"/>
        <v>0</v>
      </c>
      <c r="Q113" s="69">
        <f t="shared" si="11"/>
        <v>2</v>
      </c>
    </row>
    <row r="114" spans="13:17" ht="16">
      <c r="M114" s="66">
        <f t="shared" si="13"/>
        <v>5.0000000000000759E-2</v>
      </c>
      <c r="N114" s="68">
        <f t="shared" si="8"/>
        <v>0</v>
      </c>
      <c r="O114" s="68">
        <f t="shared" si="9"/>
        <v>0</v>
      </c>
      <c r="P114" s="68">
        <f t="shared" si="10"/>
        <v>0</v>
      </c>
      <c r="Q114" s="69">
        <f t="shared" si="11"/>
        <v>2</v>
      </c>
    </row>
    <row r="115" spans="13:17" ht="16">
      <c r="M115" s="66">
        <f t="shared" si="13"/>
        <v>6.0000000000000761E-2</v>
      </c>
      <c r="N115" s="68">
        <f t="shared" si="8"/>
        <v>0</v>
      </c>
      <c r="O115" s="68">
        <f t="shared" si="9"/>
        <v>0</v>
      </c>
      <c r="P115" s="68">
        <f t="shared" si="10"/>
        <v>0</v>
      </c>
      <c r="Q115" s="69">
        <f t="shared" si="11"/>
        <v>2</v>
      </c>
    </row>
    <row r="116" spans="13:17" ht="16">
      <c r="M116" s="66">
        <f t="shared" si="13"/>
        <v>7.0000000000000756E-2</v>
      </c>
      <c r="N116" s="68">
        <f t="shared" si="8"/>
        <v>0</v>
      </c>
      <c r="O116" s="68">
        <f t="shared" si="9"/>
        <v>0</v>
      </c>
      <c r="P116" s="68">
        <f t="shared" si="10"/>
        <v>0</v>
      </c>
      <c r="Q116" s="69">
        <f t="shared" si="11"/>
        <v>2</v>
      </c>
    </row>
    <row r="117" spans="13:17" ht="16">
      <c r="M117" s="66">
        <f t="shared" si="13"/>
        <v>8.0000000000000751E-2</v>
      </c>
      <c r="N117" s="68">
        <f t="shared" si="8"/>
        <v>0</v>
      </c>
      <c r="O117" s="68">
        <f t="shared" si="9"/>
        <v>0</v>
      </c>
      <c r="P117" s="68">
        <f t="shared" si="10"/>
        <v>0</v>
      </c>
      <c r="Q117" s="69">
        <f t="shared" si="11"/>
        <v>2</v>
      </c>
    </row>
    <row r="118" spans="13:17" ht="16">
      <c r="M118" s="66">
        <f t="shared" si="13"/>
        <v>9.0000000000000746E-2</v>
      </c>
      <c r="N118" s="68">
        <f t="shared" si="8"/>
        <v>0</v>
      </c>
      <c r="O118" s="68">
        <f t="shared" si="9"/>
        <v>0</v>
      </c>
      <c r="P118" s="68">
        <f t="shared" si="10"/>
        <v>0</v>
      </c>
      <c r="Q118" s="69">
        <f t="shared" si="11"/>
        <v>2</v>
      </c>
    </row>
    <row r="119" spans="13:17" ht="16">
      <c r="M119" s="66">
        <f t="shared" si="13"/>
        <v>0.10000000000000074</v>
      </c>
      <c r="N119" s="68">
        <f t="shared" si="8"/>
        <v>0</v>
      </c>
      <c r="O119" s="68">
        <f t="shared" si="9"/>
        <v>0</v>
      </c>
      <c r="P119" s="68">
        <f t="shared" si="10"/>
        <v>0</v>
      </c>
      <c r="Q119" s="69">
        <f t="shared" si="11"/>
        <v>2</v>
      </c>
    </row>
    <row r="120" spans="13:17" ht="16">
      <c r="M120" s="66">
        <f t="shared" si="13"/>
        <v>0.11000000000000074</v>
      </c>
      <c r="N120" s="68">
        <f t="shared" si="8"/>
        <v>0</v>
      </c>
      <c r="O120" s="68">
        <f t="shared" si="9"/>
        <v>0</v>
      </c>
      <c r="P120" s="68">
        <f t="shared" si="10"/>
        <v>0</v>
      </c>
      <c r="Q120" s="69">
        <f t="shared" si="11"/>
        <v>2</v>
      </c>
    </row>
    <row r="121" spans="13:17" ht="16">
      <c r="M121" s="66">
        <f t="shared" si="13"/>
        <v>0.12000000000000073</v>
      </c>
      <c r="N121" s="68">
        <f t="shared" si="8"/>
        <v>0</v>
      </c>
      <c r="O121" s="68">
        <f t="shared" si="9"/>
        <v>0</v>
      </c>
      <c r="P121" s="68">
        <f t="shared" si="10"/>
        <v>0</v>
      </c>
      <c r="Q121" s="69">
        <f t="shared" si="11"/>
        <v>2</v>
      </c>
    </row>
    <row r="122" spans="13:17" ht="16">
      <c r="M122" s="66">
        <f t="shared" si="13"/>
        <v>0.13000000000000073</v>
      </c>
      <c r="N122" s="68">
        <f t="shared" si="8"/>
        <v>0</v>
      </c>
      <c r="O122" s="68">
        <f t="shared" si="9"/>
        <v>0</v>
      </c>
      <c r="P122" s="68">
        <f t="shared" si="10"/>
        <v>0</v>
      </c>
      <c r="Q122" s="69">
        <f t="shared" si="11"/>
        <v>2</v>
      </c>
    </row>
    <row r="123" spans="13:17" ht="16">
      <c r="M123" s="66">
        <f t="shared" si="13"/>
        <v>0.14000000000000073</v>
      </c>
      <c r="N123" s="68">
        <f t="shared" si="8"/>
        <v>0</v>
      </c>
      <c r="O123" s="68">
        <f t="shared" si="9"/>
        <v>0</v>
      </c>
      <c r="P123" s="68">
        <f t="shared" si="10"/>
        <v>0</v>
      </c>
      <c r="Q123" s="69">
        <f t="shared" si="11"/>
        <v>2</v>
      </c>
    </row>
    <row r="124" spans="13:17" ht="16">
      <c r="M124" s="66">
        <f t="shared" si="13"/>
        <v>0.15000000000000074</v>
      </c>
      <c r="N124" s="68">
        <f t="shared" si="8"/>
        <v>0</v>
      </c>
      <c r="O124" s="68">
        <f t="shared" si="9"/>
        <v>0</v>
      </c>
      <c r="P124" s="68">
        <f t="shared" si="10"/>
        <v>0</v>
      </c>
      <c r="Q124" s="69">
        <f t="shared" si="11"/>
        <v>2</v>
      </c>
    </row>
    <row r="125" spans="13:17" ht="16">
      <c r="M125" s="66">
        <f t="shared" si="13"/>
        <v>0.16000000000000075</v>
      </c>
      <c r="N125" s="68">
        <f t="shared" si="8"/>
        <v>0</v>
      </c>
      <c r="O125" s="68">
        <f t="shared" si="9"/>
        <v>0</v>
      </c>
      <c r="P125" s="68">
        <f t="shared" si="10"/>
        <v>0</v>
      </c>
      <c r="Q125" s="69">
        <f t="shared" si="11"/>
        <v>2</v>
      </c>
    </row>
    <row r="126" spans="13:17" ht="16">
      <c r="M126" s="66">
        <f t="shared" si="13"/>
        <v>0.17000000000000076</v>
      </c>
      <c r="N126" s="68">
        <f t="shared" si="8"/>
        <v>0</v>
      </c>
      <c r="O126" s="68">
        <f t="shared" si="9"/>
        <v>0</v>
      </c>
      <c r="P126" s="68">
        <f t="shared" si="10"/>
        <v>0</v>
      </c>
      <c r="Q126" s="69">
        <f t="shared" si="11"/>
        <v>2</v>
      </c>
    </row>
    <row r="127" spans="13:17" ht="16">
      <c r="M127" s="66">
        <f t="shared" si="13"/>
        <v>0.18000000000000077</v>
      </c>
      <c r="N127" s="68">
        <f t="shared" si="8"/>
        <v>0</v>
      </c>
      <c r="O127" s="68">
        <f t="shared" si="9"/>
        <v>0</v>
      </c>
      <c r="P127" s="68">
        <f t="shared" si="10"/>
        <v>0</v>
      </c>
      <c r="Q127" s="69">
        <f t="shared" si="11"/>
        <v>2</v>
      </c>
    </row>
    <row r="128" spans="13:17" ht="16">
      <c r="M128" s="66">
        <f t="shared" si="13"/>
        <v>0.19000000000000078</v>
      </c>
      <c r="N128" s="68">
        <f t="shared" si="8"/>
        <v>0</v>
      </c>
      <c r="O128" s="68">
        <f t="shared" si="9"/>
        <v>0</v>
      </c>
      <c r="P128" s="68">
        <f t="shared" si="10"/>
        <v>0</v>
      </c>
      <c r="Q128" s="69">
        <f t="shared" si="11"/>
        <v>2</v>
      </c>
    </row>
    <row r="129" spans="13:17" ht="16">
      <c r="M129" s="66">
        <f t="shared" si="13"/>
        <v>0.20000000000000079</v>
      </c>
      <c r="N129" s="68">
        <f t="shared" si="8"/>
        <v>0</v>
      </c>
      <c r="O129" s="68">
        <f t="shared" si="9"/>
        <v>0</v>
      </c>
      <c r="P129" s="68">
        <f t="shared" si="10"/>
        <v>0</v>
      </c>
      <c r="Q129" s="69">
        <f t="shared" si="11"/>
        <v>2</v>
      </c>
    </row>
    <row r="130" spans="13:17" ht="16">
      <c r="M130" s="66">
        <f t="shared" si="13"/>
        <v>0.2100000000000008</v>
      </c>
      <c r="N130" s="68">
        <f t="shared" si="8"/>
        <v>0</v>
      </c>
      <c r="O130" s="68">
        <f t="shared" si="9"/>
        <v>0</v>
      </c>
      <c r="P130" s="68">
        <f t="shared" si="10"/>
        <v>0</v>
      </c>
      <c r="Q130" s="69">
        <f t="shared" si="11"/>
        <v>2</v>
      </c>
    </row>
    <row r="131" spans="13:17" ht="16">
      <c r="M131" s="66">
        <f t="shared" si="13"/>
        <v>0.22000000000000081</v>
      </c>
      <c r="N131" s="68">
        <f t="shared" si="8"/>
        <v>0</v>
      </c>
      <c r="O131" s="68">
        <f t="shared" si="9"/>
        <v>0</v>
      </c>
      <c r="P131" s="68">
        <f t="shared" si="10"/>
        <v>0</v>
      </c>
      <c r="Q131" s="69">
        <f t="shared" si="11"/>
        <v>2</v>
      </c>
    </row>
    <row r="132" spans="13:17" ht="16">
      <c r="M132" s="66">
        <f t="shared" si="13"/>
        <v>0.23000000000000081</v>
      </c>
      <c r="N132" s="68">
        <f t="shared" si="8"/>
        <v>0</v>
      </c>
      <c r="O132" s="68">
        <f t="shared" si="9"/>
        <v>0</v>
      </c>
      <c r="P132" s="68">
        <f t="shared" si="10"/>
        <v>0</v>
      </c>
      <c r="Q132" s="69">
        <f t="shared" si="11"/>
        <v>2</v>
      </c>
    </row>
    <row r="133" spans="13:17" ht="16">
      <c r="M133" s="66">
        <f t="shared" si="13"/>
        <v>0.24000000000000082</v>
      </c>
      <c r="N133" s="68">
        <f t="shared" si="8"/>
        <v>0</v>
      </c>
      <c r="O133" s="68">
        <f t="shared" si="9"/>
        <v>0</v>
      </c>
      <c r="P133" s="68">
        <f t="shared" si="10"/>
        <v>0</v>
      </c>
      <c r="Q133" s="69">
        <f t="shared" si="11"/>
        <v>2</v>
      </c>
    </row>
    <row r="134" spans="13:17" ht="16">
      <c r="M134" s="66">
        <f t="shared" si="13"/>
        <v>0.25000000000000083</v>
      </c>
      <c r="N134" s="68">
        <f t="shared" si="8"/>
        <v>0</v>
      </c>
      <c r="O134" s="68">
        <f t="shared" si="9"/>
        <v>0</v>
      </c>
      <c r="P134" s="68">
        <f t="shared" si="10"/>
        <v>0</v>
      </c>
      <c r="Q134" s="69">
        <f t="shared" si="11"/>
        <v>2</v>
      </c>
    </row>
    <row r="135" spans="13:17" ht="16">
      <c r="M135" s="66">
        <f t="shared" si="13"/>
        <v>0.26000000000000084</v>
      </c>
      <c r="N135" s="68">
        <f t="shared" si="8"/>
        <v>0</v>
      </c>
      <c r="O135" s="68">
        <f t="shared" si="9"/>
        <v>0</v>
      </c>
      <c r="P135" s="68">
        <f t="shared" si="10"/>
        <v>0</v>
      </c>
      <c r="Q135" s="69">
        <f t="shared" si="11"/>
        <v>2</v>
      </c>
    </row>
    <row r="136" spans="13:17" ht="16">
      <c r="M136" s="66">
        <f t="shared" si="13"/>
        <v>0.27000000000000085</v>
      </c>
      <c r="N136" s="68">
        <f t="shared" si="8"/>
        <v>0</v>
      </c>
      <c r="O136" s="68">
        <f t="shared" si="9"/>
        <v>0</v>
      </c>
      <c r="P136" s="68">
        <f t="shared" si="10"/>
        <v>0</v>
      </c>
      <c r="Q136" s="69">
        <f t="shared" si="11"/>
        <v>2</v>
      </c>
    </row>
    <row r="137" spans="13:17" ht="16">
      <c r="M137" s="66">
        <f t="shared" si="13"/>
        <v>0.28000000000000086</v>
      </c>
      <c r="N137" s="68">
        <f t="shared" ref="N137:N200" si="14">IFERROR(IF(SQRT(1-(M137*M137)/($Q$5*$Q$5))&lt;0.05,0,SQRT(1-(M137*M137)/($Q$5*$Q$5))),0)</f>
        <v>0</v>
      </c>
      <c r="O137" s="68">
        <f t="shared" ref="O137:O200" si="15">CHOOSE(MATCH($Q$3,degrees),IF(M137&lt;0,IFERROR(1-N137,1),0),0,0,IF(M137&gt;0,IFERROR(1-N137,1),0))</f>
        <v>0</v>
      </c>
      <c r="P137" s="68">
        <f t="shared" ref="P137:P200" si="16">CHOOSE(MATCH($Q$3,degrees),IF(M137&lt;0,2*N137,2),IF(M137&lt;0,0,1-N137),IF(M137&gt;0,0,1-N137),IF(M137&gt;0,2*N137,2))</f>
        <v>0</v>
      </c>
      <c r="Q137" s="69">
        <f t="shared" ref="Q137:Q200" si="17">CHOOSE(MATCH($Q$3,degrees),IF(M137&lt;0,N137+1,2),IF(M137&lt;0,2,2*N137),IF(M137&gt;0,2,2*N137),IF(M137&gt;0,N137+1,2))</f>
        <v>2</v>
      </c>
    </row>
    <row r="138" spans="13:17" ht="16">
      <c r="M138" s="66">
        <f t="shared" ref="M138:M169" si="18">M137+$N$4</f>
        <v>0.29000000000000087</v>
      </c>
      <c r="N138" s="68">
        <f t="shared" si="14"/>
        <v>0</v>
      </c>
      <c r="O138" s="68">
        <f t="shared" si="15"/>
        <v>0</v>
      </c>
      <c r="P138" s="68">
        <f t="shared" si="16"/>
        <v>0</v>
      </c>
      <c r="Q138" s="69">
        <f t="shared" si="17"/>
        <v>2</v>
      </c>
    </row>
    <row r="139" spans="13:17" ht="16">
      <c r="M139" s="66">
        <f t="shared" si="18"/>
        <v>0.30000000000000088</v>
      </c>
      <c r="N139" s="68">
        <f t="shared" si="14"/>
        <v>0</v>
      </c>
      <c r="O139" s="68">
        <f t="shared" si="15"/>
        <v>0</v>
      </c>
      <c r="P139" s="68">
        <f t="shared" si="16"/>
        <v>0</v>
      </c>
      <c r="Q139" s="69">
        <f t="shared" si="17"/>
        <v>2</v>
      </c>
    </row>
    <row r="140" spans="13:17" ht="16">
      <c r="M140" s="66">
        <f t="shared" si="18"/>
        <v>0.31000000000000089</v>
      </c>
      <c r="N140" s="68">
        <f t="shared" si="14"/>
        <v>0</v>
      </c>
      <c r="O140" s="68">
        <f t="shared" si="15"/>
        <v>0</v>
      </c>
      <c r="P140" s="68">
        <f t="shared" si="16"/>
        <v>0</v>
      </c>
      <c r="Q140" s="69">
        <f t="shared" si="17"/>
        <v>2</v>
      </c>
    </row>
    <row r="141" spans="13:17" ht="16">
      <c r="M141" s="66">
        <f t="shared" si="18"/>
        <v>0.32000000000000089</v>
      </c>
      <c r="N141" s="68">
        <f t="shared" si="14"/>
        <v>0</v>
      </c>
      <c r="O141" s="68">
        <f t="shared" si="15"/>
        <v>0</v>
      </c>
      <c r="P141" s="68">
        <f t="shared" si="16"/>
        <v>0</v>
      </c>
      <c r="Q141" s="69">
        <f t="shared" si="17"/>
        <v>2</v>
      </c>
    </row>
    <row r="142" spans="13:17" ht="16">
      <c r="M142" s="66">
        <f t="shared" si="18"/>
        <v>0.3300000000000009</v>
      </c>
      <c r="N142" s="68">
        <f t="shared" si="14"/>
        <v>0</v>
      </c>
      <c r="O142" s="68">
        <f t="shared" si="15"/>
        <v>0</v>
      </c>
      <c r="P142" s="68">
        <f t="shared" si="16"/>
        <v>0</v>
      </c>
      <c r="Q142" s="69">
        <f t="shared" si="17"/>
        <v>2</v>
      </c>
    </row>
    <row r="143" spans="13:17" ht="16">
      <c r="M143" s="66">
        <f t="shared" si="18"/>
        <v>0.34000000000000091</v>
      </c>
      <c r="N143" s="68">
        <f t="shared" si="14"/>
        <v>0</v>
      </c>
      <c r="O143" s="68">
        <f t="shared" si="15"/>
        <v>0</v>
      </c>
      <c r="P143" s="68">
        <f t="shared" si="16"/>
        <v>0</v>
      </c>
      <c r="Q143" s="69">
        <f t="shared" si="17"/>
        <v>2</v>
      </c>
    </row>
    <row r="144" spans="13:17" ht="16">
      <c r="M144" s="66">
        <f t="shared" si="18"/>
        <v>0.35000000000000092</v>
      </c>
      <c r="N144" s="68">
        <f t="shared" si="14"/>
        <v>0</v>
      </c>
      <c r="O144" s="68">
        <f t="shared" si="15"/>
        <v>0</v>
      </c>
      <c r="P144" s="68">
        <f t="shared" si="16"/>
        <v>0</v>
      </c>
      <c r="Q144" s="69">
        <f t="shared" si="17"/>
        <v>2</v>
      </c>
    </row>
    <row r="145" spans="13:17" ht="16">
      <c r="M145" s="66">
        <f t="shared" si="18"/>
        <v>0.36000000000000093</v>
      </c>
      <c r="N145" s="68">
        <f t="shared" si="14"/>
        <v>0</v>
      </c>
      <c r="O145" s="68">
        <f t="shared" si="15"/>
        <v>0</v>
      </c>
      <c r="P145" s="68">
        <f t="shared" si="16"/>
        <v>0</v>
      </c>
      <c r="Q145" s="69">
        <f t="shared" si="17"/>
        <v>2</v>
      </c>
    </row>
    <row r="146" spans="13:17" ht="16">
      <c r="M146" s="66">
        <f t="shared" si="18"/>
        <v>0.37000000000000094</v>
      </c>
      <c r="N146" s="68">
        <f t="shared" si="14"/>
        <v>0</v>
      </c>
      <c r="O146" s="68">
        <f t="shared" si="15"/>
        <v>0</v>
      </c>
      <c r="P146" s="68">
        <f t="shared" si="16"/>
        <v>0</v>
      </c>
      <c r="Q146" s="69">
        <f t="shared" si="17"/>
        <v>2</v>
      </c>
    </row>
    <row r="147" spans="13:17" ht="16">
      <c r="M147" s="66">
        <f t="shared" si="18"/>
        <v>0.38000000000000095</v>
      </c>
      <c r="N147" s="68">
        <f t="shared" si="14"/>
        <v>0</v>
      </c>
      <c r="O147" s="68">
        <f t="shared" si="15"/>
        <v>0</v>
      </c>
      <c r="P147" s="68">
        <f t="shared" si="16"/>
        <v>0</v>
      </c>
      <c r="Q147" s="69">
        <f t="shared" si="17"/>
        <v>2</v>
      </c>
    </row>
    <row r="148" spans="13:17" ht="16">
      <c r="M148" s="66">
        <f t="shared" si="18"/>
        <v>0.39000000000000096</v>
      </c>
      <c r="N148" s="68">
        <f t="shared" si="14"/>
        <v>0</v>
      </c>
      <c r="O148" s="68">
        <f t="shared" si="15"/>
        <v>0</v>
      </c>
      <c r="P148" s="68">
        <f t="shared" si="16"/>
        <v>0</v>
      </c>
      <c r="Q148" s="69">
        <f t="shared" si="17"/>
        <v>2</v>
      </c>
    </row>
    <row r="149" spans="13:17" ht="16">
      <c r="M149" s="66">
        <f t="shared" si="18"/>
        <v>0.40000000000000097</v>
      </c>
      <c r="N149" s="68">
        <f t="shared" si="14"/>
        <v>0</v>
      </c>
      <c r="O149" s="68">
        <f t="shared" si="15"/>
        <v>0</v>
      </c>
      <c r="P149" s="68">
        <f t="shared" si="16"/>
        <v>0</v>
      </c>
      <c r="Q149" s="69">
        <f t="shared" si="17"/>
        <v>2</v>
      </c>
    </row>
    <row r="150" spans="13:17" ht="16">
      <c r="M150" s="66">
        <f t="shared" si="18"/>
        <v>0.41000000000000097</v>
      </c>
      <c r="N150" s="68">
        <f t="shared" si="14"/>
        <v>0</v>
      </c>
      <c r="O150" s="68">
        <f t="shared" si="15"/>
        <v>0</v>
      </c>
      <c r="P150" s="68">
        <f t="shared" si="16"/>
        <v>0</v>
      </c>
      <c r="Q150" s="69">
        <f t="shared" si="17"/>
        <v>2</v>
      </c>
    </row>
    <row r="151" spans="13:17" ht="16">
      <c r="M151" s="66">
        <f t="shared" si="18"/>
        <v>0.42000000000000098</v>
      </c>
      <c r="N151" s="68">
        <f t="shared" si="14"/>
        <v>0</v>
      </c>
      <c r="O151" s="68">
        <f t="shared" si="15"/>
        <v>0</v>
      </c>
      <c r="P151" s="68">
        <f t="shared" si="16"/>
        <v>0</v>
      </c>
      <c r="Q151" s="69">
        <f t="shared" si="17"/>
        <v>2</v>
      </c>
    </row>
    <row r="152" spans="13:17" ht="16">
      <c r="M152" s="66">
        <f t="shared" si="18"/>
        <v>0.43000000000000099</v>
      </c>
      <c r="N152" s="68">
        <f t="shared" si="14"/>
        <v>0</v>
      </c>
      <c r="O152" s="68">
        <f t="shared" si="15"/>
        <v>0</v>
      </c>
      <c r="P152" s="68">
        <f t="shared" si="16"/>
        <v>0</v>
      </c>
      <c r="Q152" s="69">
        <f t="shared" si="17"/>
        <v>2</v>
      </c>
    </row>
    <row r="153" spans="13:17" ht="16">
      <c r="M153" s="66">
        <f t="shared" si="18"/>
        <v>0.440000000000001</v>
      </c>
      <c r="N153" s="68">
        <f t="shared" si="14"/>
        <v>0</v>
      </c>
      <c r="O153" s="68">
        <f t="shared" si="15"/>
        <v>0</v>
      </c>
      <c r="P153" s="68">
        <f t="shared" si="16"/>
        <v>0</v>
      </c>
      <c r="Q153" s="69">
        <f t="shared" si="17"/>
        <v>2</v>
      </c>
    </row>
    <row r="154" spans="13:17" ht="16">
      <c r="M154" s="66">
        <f t="shared" si="18"/>
        <v>0.45000000000000101</v>
      </c>
      <c r="N154" s="68">
        <f t="shared" si="14"/>
        <v>0</v>
      </c>
      <c r="O154" s="68">
        <f t="shared" si="15"/>
        <v>0</v>
      </c>
      <c r="P154" s="68">
        <f t="shared" si="16"/>
        <v>0</v>
      </c>
      <c r="Q154" s="69">
        <f t="shared" si="17"/>
        <v>2</v>
      </c>
    </row>
    <row r="155" spans="13:17" ht="16">
      <c r="M155" s="66">
        <f t="shared" si="18"/>
        <v>0.46000000000000102</v>
      </c>
      <c r="N155" s="68">
        <f t="shared" si="14"/>
        <v>0</v>
      </c>
      <c r="O155" s="68">
        <f t="shared" si="15"/>
        <v>0</v>
      </c>
      <c r="P155" s="68">
        <f t="shared" si="16"/>
        <v>0</v>
      </c>
      <c r="Q155" s="69">
        <f t="shared" si="17"/>
        <v>2</v>
      </c>
    </row>
    <row r="156" spans="13:17" ht="16">
      <c r="M156" s="66">
        <f t="shared" si="18"/>
        <v>0.47000000000000103</v>
      </c>
      <c r="N156" s="68">
        <f t="shared" si="14"/>
        <v>0</v>
      </c>
      <c r="O156" s="68">
        <f t="shared" si="15"/>
        <v>0</v>
      </c>
      <c r="P156" s="68">
        <f t="shared" si="16"/>
        <v>0</v>
      </c>
      <c r="Q156" s="69">
        <f t="shared" si="17"/>
        <v>2</v>
      </c>
    </row>
    <row r="157" spans="13:17" ht="16">
      <c r="M157" s="66">
        <f t="shared" si="18"/>
        <v>0.48000000000000104</v>
      </c>
      <c r="N157" s="68">
        <f t="shared" si="14"/>
        <v>0</v>
      </c>
      <c r="O157" s="68">
        <f t="shared" si="15"/>
        <v>0</v>
      </c>
      <c r="P157" s="68">
        <f t="shared" si="16"/>
        <v>0</v>
      </c>
      <c r="Q157" s="69">
        <f t="shared" si="17"/>
        <v>2</v>
      </c>
    </row>
    <row r="158" spans="13:17" ht="16">
      <c r="M158" s="66">
        <f t="shared" si="18"/>
        <v>0.49000000000000105</v>
      </c>
      <c r="N158" s="68">
        <f t="shared" si="14"/>
        <v>0</v>
      </c>
      <c r="O158" s="68">
        <f t="shared" si="15"/>
        <v>0</v>
      </c>
      <c r="P158" s="68">
        <f t="shared" si="16"/>
        <v>0</v>
      </c>
      <c r="Q158" s="69">
        <f t="shared" si="17"/>
        <v>2</v>
      </c>
    </row>
    <row r="159" spans="13:17" ht="16">
      <c r="M159" s="66">
        <f t="shared" si="18"/>
        <v>0.500000000000001</v>
      </c>
      <c r="N159" s="68">
        <f t="shared" si="14"/>
        <v>0</v>
      </c>
      <c r="O159" s="68">
        <f t="shared" si="15"/>
        <v>0</v>
      </c>
      <c r="P159" s="68">
        <f t="shared" si="16"/>
        <v>0</v>
      </c>
      <c r="Q159" s="69">
        <f t="shared" si="17"/>
        <v>2</v>
      </c>
    </row>
    <row r="160" spans="13:17" ht="16">
      <c r="M160" s="66">
        <f t="shared" si="18"/>
        <v>0.51000000000000101</v>
      </c>
      <c r="N160" s="68">
        <f t="shared" si="14"/>
        <v>0</v>
      </c>
      <c r="O160" s="68">
        <f t="shared" si="15"/>
        <v>0</v>
      </c>
      <c r="P160" s="68">
        <f t="shared" si="16"/>
        <v>0</v>
      </c>
      <c r="Q160" s="69">
        <f t="shared" si="17"/>
        <v>2</v>
      </c>
    </row>
    <row r="161" spans="13:17" ht="16">
      <c r="M161" s="66">
        <f t="shared" si="18"/>
        <v>0.52000000000000102</v>
      </c>
      <c r="N161" s="68">
        <f t="shared" si="14"/>
        <v>0</v>
      </c>
      <c r="O161" s="68">
        <f t="shared" si="15"/>
        <v>0</v>
      </c>
      <c r="P161" s="68">
        <f t="shared" si="16"/>
        <v>0</v>
      </c>
      <c r="Q161" s="69">
        <f t="shared" si="17"/>
        <v>2</v>
      </c>
    </row>
    <row r="162" spans="13:17" ht="16">
      <c r="M162" s="66">
        <f t="shared" si="18"/>
        <v>0.53000000000000103</v>
      </c>
      <c r="N162" s="68">
        <f t="shared" si="14"/>
        <v>0</v>
      </c>
      <c r="O162" s="68">
        <f t="shared" si="15"/>
        <v>0</v>
      </c>
      <c r="P162" s="68">
        <f t="shared" si="16"/>
        <v>0</v>
      </c>
      <c r="Q162" s="69">
        <f t="shared" si="17"/>
        <v>2</v>
      </c>
    </row>
    <row r="163" spans="13:17" ht="16">
      <c r="M163" s="66">
        <f t="shared" si="18"/>
        <v>0.54000000000000103</v>
      </c>
      <c r="N163" s="68">
        <f t="shared" si="14"/>
        <v>0</v>
      </c>
      <c r="O163" s="68">
        <f t="shared" si="15"/>
        <v>0</v>
      </c>
      <c r="P163" s="68">
        <f t="shared" si="16"/>
        <v>0</v>
      </c>
      <c r="Q163" s="69">
        <f t="shared" si="17"/>
        <v>2</v>
      </c>
    </row>
    <row r="164" spans="13:17" ht="16">
      <c r="M164" s="66">
        <f t="shared" si="18"/>
        <v>0.55000000000000104</v>
      </c>
      <c r="N164" s="68">
        <f t="shared" si="14"/>
        <v>0</v>
      </c>
      <c r="O164" s="68">
        <f t="shared" si="15"/>
        <v>0</v>
      </c>
      <c r="P164" s="68">
        <f t="shared" si="16"/>
        <v>0</v>
      </c>
      <c r="Q164" s="69">
        <f t="shared" si="17"/>
        <v>2</v>
      </c>
    </row>
    <row r="165" spans="13:17" ht="16">
      <c r="M165" s="66">
        <f t="shared" si="18"/>
        <v>0.56000000000000105</v>
      </c>
      <c r="N165" s="68">
        <f t="shared" si="14"/>
        <v>0</v>
      </c>
      <c r="O165" s="68">
        <f t="shared" si="15"/>
        <v>0</v>
      </c>
      <c r="P165" s="68">
        <f t="shared" si="16"/>
        <v>0</v>
      </c>
      <c r="Q165" s="69">
        <f t="shared" si="17"/>
        <v>2</v>
      </c>
    </row>
    <row r="166" spans="13:17" ht="16">
      <c r="M166" s="66">
        <f t="shared" si="18"/>
        <v>0.57000000000000106</v>
      </c>
      <c r="N166" s="68">
        <f t="shared" si="14"/>
        <v>0</v>
      </c>
      <c r="O166" s="68">
        <f t="shared" si="15"/>
        <v>0</v>
      </c>
      <c r="P166" s="68">
        <f t="shared" si="16"/>
        <v>0</v>
      </c>
      <c r="Q166" s="69">
        <f t="shared" si="17"/>
        <v>2</v>
      </c>
    </row>
    <row r="167" spans="13:17" ht="16">
      <c r="M167" s="66">
        <f t="shared" si="18"/>
        <v>0.58000000000000107</v>
      </c>
      <c r="N167" s="68">
        <f t="shared" si="14"/>
        <v>0</v>
      </c>
      <c r="O167" s="68">
        <f t="shared" si="15"/>
        <v>0</v>
      </c>
      <c r="P167" s="68">
        <f t="shared" si="16"/>
        <v>0</v>
      </c>
      <c r="Q167" s="69">
        <f t="shared" si="17"/>
        <v>2</v>
      </c>
    </row>
    <row r="168" spans="13:17" ht="16">
      <c r="M168" s="66">
        <f t="shared" si="18"/>
        <v>0.59000000000000108</v>
      </c>
      <c r="N168" s="68">
        <f t="shared" si="14"/>
        <v>0</v>
      </c>
      <c r="O168" s="68">
        <f t="shared" si="15"/>
        <v>0</v>
      </c>
      <c r="P168" s="68">
        <f t="shared" si="16"/>
        <v>0</v>
      </c>
      <c r="Q168" s="69">
        <f t="shared" si="17"/>
        <v>2</v>
      </c>
    </row>
    <row r="169" spans="13:17" ht="16">
      <c r="M169" s="66">
        <f t="shared" si="18"/>
        <v>0.60000000000000109</v>
      </c>
      <c r="N169" s="68">
        <f t="shared" si="14"/>
        <v>0</v>
      </c>
      <c r="O169" s="68">
        <f t="shared" si="15"/>
        <v>0</v>
      </c>
      <c r="P169" s="68">
        <f t="shared" si="16"/>
        <v>0</v>
      </c>
      <c r="Q169" s="69">
        <f t="shared" si="17"/>
        <v>2</v>
      </c>
    </row>
    <row r="170" spans="13:17" ht="16">
      <c r="M170" s="66">
        <f t="shared" ref="M170:M201" si="19">M169+$N$4</f>
        <v>0.6100000000000011</v>
      </c>
      <c r="N170" s="68">
        <f t="shared" si="14"/>
        <v>0</v>
      </c>
      <c r="O170" s="68">
        <f t="shared" si="15"/>
        <v>0</v>
      </c>
      <c r="P170" s="68">
        <f t="shared" si="16"/>
        <v>0</v>
      </c>
      <c r="Q170" s="69">
        <f t="shared" si="17"/>
        <v>2</v>
      </c>
    </row>
    <row r="171" spans="13:17" ht="16">
      <c r="M171" s="66">
        <f t="shared" si="19"/>
        <v>0.62000000000000111</v>
      </c>
      <c r="N171" s="68">
        <f t="shared" si="14"/>
        <v>0</v>
      </c>
      <c r="O171" s="68">
        <f t="shared" si="15"/>
        <v>0</v>
      </c>
      <c r="P171" s="68">
        <f t="shared" si="16"/>
        <v>0</v>
      </c>
      <c r="Q171" s="69">
        <f t="shared" si="17"/>
        <v>2</v>
      </c>
    </row>
    <row r="172" spans="13:17" ht="16">
      <c r="M172" s="66">
        <f t="shared" si="19"/>
        <v>0.63000000000000111</v>
      </c>
      <c r="N172" s="68">
        <f t="shared" si="14"/>
        <v>0</v>
      </c>
      <c r="O172" s="68">
        <f t="shared" si="15"/>
        <v>0</v>
      </c>
      <c r="P172" s="68">
        <f t="shared" si="16"/>
        <v>0</v>
      </c>
      <c r="Q172" s="69">
        <f t="shared" si="17"/>
        <v>2</v>
      </c>
    </row>
    <row r="173" spans="13:17" ht="16">
      <c r="M173" s="66">
        <f t="shared" si="19"/>
        <v>0.64000000000000112</v>
      </c>
      <c r="N173" s="68">
        <f t="shared" si="14"/>
        <v>0</v>
      </c>
      <c r="O173" s="68">
        <f t="shared" si="15"/>
        <v>0</v>
      </c>
      <c r="P173" s="68">
        <f t="shared" si="16"/>
        <v>0</v>
      </c>
      <c r="Q173" s="69">
        <f t="shared" si="17"/>
        <v>2</v>
      </c>
    </row>
    <row r="174" spans="13:17" ht="16">
      <c r="M174" s="66">
        <f t="shared" si="19"/>
        <v>0.65000000000000113</v>
      </c>
      <c r="N174" s="68">
        <f t="shared" si="14"/>
        <v>0</v>
      </c>
      <c r="O174" s="68">
        <f t="shared" si="15"/>
        <v>0</v>
      </c>
      <c r="P174" s="68">
        <f t="shared" si="16"/>
        <v>0</v>
      </c>
      <c r="Q174" s="69">
        <f t="shared" si="17"/>
        <v>2</v>
      </c>
    </row>
    <row r="175" spans="13:17" ht="16">
      <c r="M175" s="66">
        <f t="shared" si="19"/>
        <v>0.66000000000000114</v>
      </c>
      <c r="N175" s="68">
        <f t="shared" si="14"/>
        <v>0</v>
      </c>
      <c r="O175" s="68">
        <f t="shared" si="15"/>
        <v>0</v>
      </c>
      <c r="P175" s="68">
        <f t="shared" si="16"/>
        <v>0</v>
      </c>
      <c r="Q175" s="69">
        <f t="shared" si="17"/>
        <v>2</v>
      </c>
    </row>
    <row r="176" spans="13:17" ht="16">
      <c r="M176" s="66">
        <f t="shared" si="19"/>
        <v>0.67000000000000115</v>
      </c>
      <c r="N176" s="68">
        <f t="shared" si="14"/>
        <v>0</v>
      </c>
      <c r="O176" s="68">
        <f t="shared" si="15"/>
        <v>0</v>
      </c>
      <c r="P176" s="68">
        <f t="shared" si="16"/>
        <v>0</v>
      </c>
      <c r="Q176" s="69">
        <f t="shared" si="17"/>
        <v>2</v>
      </c>
    </row>
    <row r="177" spans="13:17" ht="16">
      <c r="M177" s="66">
        <f t="shared" si="19"/>
        <v>0.68000000000000116</v>
      </c>
      <c r="N177" s="68">
        <f t="shared" si="14"/>
        <v>0</v>
      </c>
      <c r="O177" s="68">
        <f t="shared" si="15"/>
        <v>0</v>
      </c>
      <c r="P177" s="68">
        <f t="shared" si="16"/>
        <v>0</v>
      </c>
      <c r="Q177" s="69">
        <f t="shared" si="17"/>
        <v>2</v>
      </c>
    </row>
    <row r="178" spans="13:17" ht="16">
      <c r="M178" s="66">
        <f t="shared" si="19"/>
        <v>0.69000000000000117</v>
      </c>
      <c r="N178" s="68">
        <f t="shared" si="14"/>
        <v>0</v>
      </c>
      <c r="O178" s="68">
        <f t="shared" si="15"/>
        <v>0</v>
      </c>
      <c r="P178" s="68">
        <f t="shared" si="16"/>
        <v>0</v>
      </c>
      <c r="Q178" s="69">
        <f t="shared" si="17"/>
        <v>2</v>
      </c>
    </row>
    <row r="179" spans="13:17" ht="16">
      <c r="M179" s="66">
        <f t="shared" si="19"/>
        <v>0.70000000000000118</v>
      </c>
      <c r="N179" s="68">
        <f t="shared" si="14"/>
        <v>0</v>
      </c>
      <c r="O179" s="68">
        <f t="shared" si="15"/>
        <v>0</v>
      </c>
      <c r="P179" s="68">
        <f t="shared" si="16"/>
        <v>0</v>
      </c>
      <c r="Q179" s="69">
        <f t="shared" si="17"/>
        <v>2</v>
      </c>
    </row>
    <row r="180" spans="13:17" ht="16">
      <c r="M180" s="66">
        <f t="shared" si="19"/>
        <v>0.71000000000000119</v>
      </c>
      <c r="N180" s="68">
        <f t="shared" si="14"/>
        <v>0</v>
      </c>
      <c r="O180" s="68">
        <f t="shared" si="15"/>
        <v>0</v>
      </c>
      <c r="P180" s="68">
        <f t="shared" si="16"/>
        <v>0</v>
      </c>
      <c r="Q180" s="69">
        <f t="shared" si="17"/>
        <v>2</v>
      </c>
    </row>
    <row r="181" spans="13:17" ht="16">
      <c r="M181" s="66">
        <f t="shared" si="19"/>
        <v>0.72000000000000119</v>
      </c>
      <c r="N181" s="68">
        <f t="shared" si="14"/>
        <v>0</v>
      </c>
      <c r="O181" s="68">
        <f t="shared" si="15"/>
        <v>0</v>
      </c>
      <c r="P181" s="68">
        <f t="shared" si="16"/>
        <v>0</v>
      </c>
      <c r="Q181" s="69">
        <f t="shared" si="17"/>
        <v>2</v>
      </c>
    </row>
    <row r="182" spans="13:17" ht="16">
      <c r="M182" s="66">
        <f t="shared" si="19"/>
        <v>0.7300000000000012</v>
      </c>
      <c r="N182" s="68">
        <f t="shared" si="14"/>
        <v>0</v>
      </c>
      <c r="O182" s="68">
        <f t="shared" si="15"/>
        <v>0</v>
      </c>
      <c r="P182" s="68">
        <f t="shared" si="16"/>
        <v>0</v>
      </c>
      <c r="Q182" s="69">
        <f t="shared" si="17"/>
        <v>2</v>
      </c>
    </row>
    <row r="183" spans="13:17" ht="16">
      <c r="M183" s="66">
        <f t="shared" si="19"/>
        <v>0.74000000000000121</v>
      </c>
      <c r="N183" s="68">
        <f t="shared" si="14"/>
        <v>0</v>
      </c>
      <c r="O183" s="68">
        <f t="shared" si="15"/>
        <v>0</v>
      </c>
      <c r="P183" s="68">
        <f t="shared" si="16"/>
        <v>0</v>
      </c>
      <c r="Q183" s="69">
        <f t="shared" si="17"/>
        <v>2</v>
      </c>
    </row>
    <row r="184" spans="13:17" ht="16">
      <c r="M184" s="66">
        <f t="shared" si="19"/>
        <v>0.75000000000000122</v>
      </c>
      <c r="N184" s="68">
        <f t="shared" si="14"/>
        <v>0</v>
      </c>
      <c r="O184" s="68">
        <f t="shared" si="15"/>
        <v>0</v>
      </c>
      <c r="P184" s="68">
        <f t="shared" si="16"/>
        <v>0</v>
      </c>
      <c r="Q184" s="69">
        <f t="shared" si="17"/>
        <v>2</v>
      </c>
    </row>
    <row r="185" spans="13:17" ht="16">
      <c r="M185" s="66">
        <f t="shared" si="19"/>
        <v>0.76000000000000123</v>
      </c>
      <c r="N185" s="68">
        <f t="shared" si="14"/>
        <v>0</v>
      </c>
      <c r="O185" s="68">
        <f t="shared" si="15"/>
        <v>0</v>
      </c>
      <c r="P185" s="68">
        <f t="shared" si="16"/>
        <v>0</v>
      </c>
      <c r="Q185" s="69">
        <f t="shared" si="17"/>
        <v>2</v>
      </c>
    </row>
    <row r="186" spans="13:17" ht="16">
      <c r="M186" s="66">
        <f t="shared" si="19"/>
        <v>0.77000000000000124</v>
      </c>
      <c r="N186" s="68">
        <f t="shared" si="14"/>
        <v>0</v>
      </c>
      <c r="O186" s="68">
        <f t="shared" si="15"/>
        <v>0</v>
      </c>
      <c r="P186" s="68">
        <f t="shared" si="16"/>
        <v>0</v>
      </c>
      <c r="Q186" s="69">
        <f t="shared" si="17"/>
        <v>2</v>
      </c>
    </row>
    <row r="187" spans="13:17" ht="16">
      <c r="M187" s="66">
        <f t="shared" si="19"/>
        <v>0.78000000000000125</v>
      </c>
      <c r="N187" s="68">
        <f t="shared" si="14"/>
        <v>0</v>
      </c>
      <c r="O187" s="68">
        <f t="shared" si="15"/>
        <v>0</v>
      </c>
      <c r="P187" s="68">
        <f t="shared" si="16"/>
        <v>0</v>
      </c>
      <c r="Q187" s="69">
        <f t="shared" si="17"/>
        <v>2</v>
      </c>
    </row>
    <row r="188" spans="13:17" ht="16">
      <c r="M188" s="66">
        <f t="shared" si="19"/>
        <v>0.79000000000000126</v>
      </c>
      <c r="N188" s="68">
        <f t="shared" si="14"/>
        <v>0</v>
      </c>
      <c r="O188" s="68">
        <f t="shared" si="15"/>
        <v>0</v>
      </c>
      <c r="P188" s="68">
        <f t="shared" si="16"/>
        <v>0</v>
      </c>
      <c r="Q188" s="69">
        <f t="shared" si="17"/>
        <v>2</v>
      </c>
    </row>
    <row r="189" spans="13:17" ht="16">
      <c r="M189" s="66">
        <f t="shared" si="19"/>
        <v>0.80000000000000127</v>
      </c>
      <c r="N189" s="68">
        <f t="shared" si="14"/>
        <v>0</v>
      </c>
      <c r="O189" s="68">
        <f t="shared" si="15"/>
        <v>0</v>
      </c>
      <c r="P189" s="68">
        <f t="shared" si="16"/>
        <v>0</v>
      </c>
      <c r="Q189" s="69">
        <f t="shared" si="17"/>
        <v>2</v>
      </c>
    </row>
    <row r="190" spans="13:17" ht="16">
      <c r="M190" s="66">
        <f t="shared" si="19"/>
        <v>0.81000000000000127</v>
      </c>
      <c r="N190" s="68">
        <f t="shared" si="14"/>
        <v>0</v>
      </c>
      <c r="O190" s="68">
        <f t="shared" si="15"/>
        <v>0</v>
      </c>
      <c r="P190" s="68">
        <f t="shared" si="16"/>
        <v>0</v>
      </c>
      <c r="Q190" s="69">
        <f t="shared" si="17"/>
        <v>2</v>
      </c>
    </row>
    <row r="191" spans="13:17" ht="16">
      <c r="M191" s="66">
        <f t="shared" si="19"/>
        <v>0.82000000000000128</v>
      </c>
      <c r="N191" s="68">
        <f t="shared" si="14"/>
        <v>0</v>
      </c>
      <c r="O191" s="68">
        <f t="shared" si="15"/>
        <v>0</v>
      </c>
      <c r="P191" s="68">
        <f t="shared" si="16"/>
        <v>0</v>
      </c>
      <c r="Q191" s="69">
        <f t="shared" si="17"/>
        <v>2</v>
      </c>
    </row>
    <row r="192" spans="13:17" ht="16">
      <c r="M192" s="66">
        <f t="shared" si="19"/>
        <v>0.83000000000000129</v>
      </c>
      <c r="N192" s="68">
        <f t="shared" si="14"/>
        <v>0</v>
      </c>
      <c r="O192" s="68">
        <f t="shared" si="15"/>
        <v>0</v>
      </c>
      <c r="P192" s="68">
        <f t="shared" si="16"/>
        <v>0</v>
      </c>
      <c r="Q192" s="69">
        <f t="shared" si="17"/>
        <v>2</v>
      </c>
    </row>
    <row r="193" spans="13:17" ht="16">
      <c r="M193" s="66">
        <f t="shared" si="19"/>
        <v>0.8400000000000013</v>
      </c>
      <c r="N193" s="68">
        <f t="shared" si="14"/>
        <v>0</v>
      </c>
      <c r="O193" s="68">
        <f t="shared" si="15"/>
        <v>0</v>
      </c>
      <c r="P193" s="68">
        <f t="shared" si="16"/>
        <v>0</v>
      </c>
      <c r="Q193" s="69">
        <f t="shared" si="17"/>
        <v>2</v>
      </c>
    </row>
    <row r="194" spans="13:17" ht="16">
      <c r="M194" s="66">
        <f t="shared" si="19"/>
        <v>0.85000000000000131</v>
      </c>
      <c r="N194" s="68">
        <f t="shared" si="14"/>
        <v>0</v>
      </c>
      <c r="O194" s="68">
        <f t="shared" si="15"/>
        <v>0</v>
      </c>
      <c r="P194" s="68">
        <f t="shared" si="16"/>
        <v>0</v>
      </c>
      <c r="Q194" s="69">
        <f t="shared" si="17"/>
        <v>2</v>
      </c>
    </row>
    <row r="195" spans="13:17" ht="16">
      <c r="M195" s="66">
        <f t="shared" si="19"/>
        <v>0.86000000000000132</v>
      </c>
      <c r="N195" s="68">
        <f t="shared" si="14"/>
        <v>0</v>
      </c>
      <c r="O195" s="68">
        <f t="shared" si="15"/>
        <v>0</v>
      </c>
      <c r="P195" s="68">
        <f t="shared" si="16"/>
        <v>0</v>
      </c>
      <c r="Q195" s="69">
        <f t="shared" si="17"/>
        <v>2</v>
      </c>
    </row>
    <row r="196" spans="13:17" ht="16">
      <c r="M196" s="66">
        <f t="shared" si="19"/>
        <v>0.87000000000000133</v>
      </c>
      <c r="N196" s="68">
        <f t="shared" si="14"/>
        <v>0</v>
      </c>
      <c r="O196" s="68">
        <f t="shared" si="15"/>
        <v>0</v>
      </c>
      <c r="P196" s="68">
        <f t="shared" si="16"/>
        <v>0</v>
      </c>
      <c r="Q196" s="69">
        <f t="shared" si="17"/>
        <v>2</v>
      </c>
    </row>
    <row r="197" spans="13:17" ht="16">
      <c r="M197" s="66">
        <f t="shared" si="19"/>
        <v>0.88000000000000134</v>
      </c>
      <c r="N197" s="68">
        <f t="shared" si="14"/>
        <v>0</v>
      </c>
      <c r="O197" s="68">
        <f t="shared" si="15"/>
        <v>0</v>
      </c>
      <c r="P197" s="68">
        <f t="shared" si="16"/>
        <v>0</v>
      </c>
      <c r="Q197" s="69">
        <f t="shared" si="17"/>
        <v>2</v>
      </c>
    </row>
    <row r="198" spans="13:17" ht="16">
      <c r="M198" s="66">
        <f t="shared" si="19"/>
        <v>0.89000000000000135</v>
      </c>
      <c r="N198" s="68">
        <f t="shared" si="14"/>
        <v>0</v>
      </c>
      <c r="O198" s="68">
        <f t="shared" si="15"/>
        <v>0</v>
      </c>
      <c r="P198" s="68">
        <f t="shared" si="16"/>
        <v>0</v>
      </c>
      <c r="Q198" s="69">
        <f t="shared" si="17"/>
        <v>2</v>
      </c>
    </row>
    <row r="199" spans="13:17" ht="16">
      <c r="M199" s="66">
        <f t="shared" si="19"/>
        <v>0.90000000000000135</v>
      </c>
      <c r="N199" s="68">
        <f t="shared" si="14"/>
        <v>0</v>
      </c>
      <c r="O199" s="68">
        <f t="shared" si="15"/>
        <v>0</v>
      </c>
      <c r="P199" s="68">
        <f t="shared" si="16"/>
        <v>0</v>
      </c>
      <c r="Q199" s="69">
        <f t="shared" si="17"/>
        <v>2</v>
      </c>
    </row>
    <row r="200" spans="13:17" ht="16">
      <c r="M200" s="66">
        <f t="shared" si="19"/>
        <v>0.91000000000000136</v>
      </c>
      <c r="N200" s="68">
        <f t="shared" si="14"/>
        <v>0</v>
      </c>
      <c r="O200" s="68">
        <f t="shared" si="15"/>
        <v>0</v>
      </c>
      <c r="P200" s="68">
        <f t="shared" si="16"/>
        <v>0</v>
      </c>
      <c r="Q200" s="69">
        <f t="shared" si="17"/>
        <v>2</v>
      </c>
    </row>
    <row r="201" spans="13:17" ht="16">
      <c r="M201" s="66">
        <f t="shared" si="19"/>
        <v>0.92000000000000137</v>
      </c>
      <c r="N201" s="68">
        <f t="shared" ref="N201:N209" si="20">IFERROR(IF(SQRT(1-(M201*M201)/($Q$5*$Q$5))&lt;0.05,0,SQRT(1-(M201*M201)/($Q$5*$Q$5))),0)</f>
        <v>0</v>
      </c>
      <c r="O201" s="68">
        <f t="shared" ref="O201:O209" si="21">CHOOSE(MATCH($Q$3,degrees),IF(M201&lt;0,IFERROR(1-N201,1),0),0,0,IF(M201&gt;0,IFERROR(1-N201,1),0))</f>
        <v>0</v>
      </c>
      <c r="P201" s="68">
        <f t="shared" ref="P201:P209" si="22">CHOOSE(MATCH($Q$3,degrees),IF(M201&lt;0,2*N201,2),IF(M201&lt;0,0,1-N201),IF(M201&gt;0,0,1-N201),IF(M201&gt;0,2*N201,2))</f>
        <v>0</v>
      </c>
      <c r="Q201" s="69">
        <f t="shared" ref="Q201:Q209" si="23">CHOOSE(MATCH($Q$3,degrees),IF(M201&lt;0,N201+1,2),IF(M201&lt;0,2,2*N201),IF(M201&gt;0,2,2*N201),IF(M201&gt;0,N201+1,2))</f>
        <v>2</v>
      </c>
    </row>
    <row r="202" spans="13:17" ht="16">
      <c r="M202" s="66">
        <f t="shared" ref="M202:M209" si="24">M201+$N$4</f>
        <v>0.93000000000000138</v>
      </c>
      <c r="N202" s="68">
        <f t="shared" si="20"/>
        <v>0</v>
      </c>
      <c r="O202" s="68">
        <f t="shared" si="21"/>
        <v>0</v>
      </c>
      <c r="P202" s="68">
        <f t="shared" si="22"/>
        <v>0</v>
      </c>
      <c r="Q202" s="69">
        <f t="shared" si="23"/>
        <v>2</v>
      </c>
    </row>
    <row r="203" spans="13:17" ht="16">
      <c r="M203" s="66">
        <f t="shared" si="24"/>
        <v>0.94000000000000139</v>
      </c>
      <c r="N203" s="68">
        <f t="shared" si="20"/>
        <v>0</v>
      </c>
      <c r="O203" s="68">
        <f t="shared" si="21"/>
        <v>0</v>
      </c>
      <c r="P203" s="68">
        <f t="shared" si="22"/>
        <v>0</v>
      </c>
      <c r="Q203" s="69">
        <f t="shared" si="23"/>
        <v>2</v>
      </c>
    </row>
    <row r="204" spans="13:17" ht="16">
      <c r="M204" s="66">
        <f t="shared" si="24"/>
        <v>0.9500000000000014</v>
      </c>
      <c r="N204" s="68">
        <f t="shared" si="20"/>
        <v>0</v>
      </c>
      <c r="O204" s="68">
        <f t="shared" si="21"/>
        <v>0</v>
      </c>
      <c r="P204" s="68">
        <f t="shared" si="22"/>
        <v>0</v>
      </c>
      <c r="Q204" s="69">
        <f t="shared" si="23"/>
        <v>2</v>
      </c>
    </row>
    <row r="205" spans="13:17" ht="16">
      <c r="M205" s="66">
        <f t="shared" si="24"/>
        <v>0.96000000000000141</v>
      </c>
      <c r="N205" s="68">
        <f t="shared" si="20"/>
        <v>0</v>
      </c>
      <c r="O205" s="68">
        <f t="shared" si="21"/>
        <v>0</v>
      </c>
      <c r="P205" s="68">
        <f t="shared" si="22"/>
        <v>0</v>
      </c>
      <c r="Q205" s="69">
        <f t="shared" si="23"/>
        <v>2</v>
      </c>
    </row>
    <row r="206" spans="13:17" ht="16">
      <c r="M206" s="66">
        <f t="shared" si="24"/>
        <v>0.97000000000000142</v>
      </c>
      <c r="N206" s="68">
        <f t="shared" si="20"/>
        <v>0</v>
      </c>
      <c r="O206" s="68">
        <f t="shared" si="21"/>
        <v>0</v>
      </c>
      <c r="P206" s="68">
        <f t="shared" si="22"/>
        <v>0</v>
      </c>
      <c r="Q206" s="69">
        <f t="shared" si="23"/>
        <v>2</v>
      </c>
    </row>
    <row r="207" spans="13:17" ht="16">
      <c r="M207" s="66">
        <f t="shared" si="24"/>
        <v>0.98000000000000143</v>
      </c>
      <c r="N207" s="68">
        <f t="shared" si="20"/>
        <v>0</v>
      </c>
      <c r="O207" s="68">
        <f t="shared" si="21"/>
        <v>0</v>
      </c>
      <c r="P207" s="68">
        <f t="shared" si="22"/>
        <v>0</v>
      </c>
      <c r="Q207" s="69">
        <f t="shared" si="23"/>
        <v>2</v>
      </c>
    </row>
    <row r="208" spans="13:17" ht="16">
      <c r="M208" s="66">
        <f t="shared" si="24"/>
        <v>0.99000000000000143</v>
      </c>
      <c r="N208" s="68">
        <f t="shared" si="20"/>
        <v>0</v>
      </c>
      <c r="O208" s="68">
        <f t="shared" si="21"/>
        <v>0</v>
      </c>
      <c r="P208" s="68">
        <f t="shared" si="22"/>
        <v>0</v>
      </c>
      <c r="Q208" s="69">
        <f t="shared" si="23"/>
        <v>2</v>
      </c>
    </row>
    <row r="209" spans="13:17" ht="16">
      <c r="M209" s="67">
        <f t="shared" si="24"/>
        <v>1.0000000000000013</v>
      </c>
      <c r="N209" s="70">
        <f t="shared" si="20"/>
        <v>0</v>
      </c>
      <c r="O209" s="70">
        <f t="shared" si="21"/>
        <v>0</v>
      </c>
      <c r="P209" s="70">
        <f t="shared" si="22"/>
        <v>0</v>
      </c>
      <c r="Q209" s="39">
        <f t="shared" si="23"/>
        <v>2</v>
      </c>
    </row>
  </sheetData>
  <sheetProtection sheet="1" objects="1" scenarios="1"/>
  <mergeCells count="1">
    <mergeCell ref="B17:C17"/>
  </mergeCells>
  <pageMargins left="0.75" right="0.75" top="1" bottom="1" header="0.5" footer="0.5"/>
  <pageSetup paperSize="8" scale="150" orientation="landscape" horizontalDpi="30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4E2-D803-C947-B70D-E9CF850BDB7E}">
  <dimension ref="A1"/>
  <sheetViews>
    <sheetView showGridLines="0" workbookViewId="0">
      <selection activeCell="M32" sqref="M32"/>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Illumination</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 Position</dc:title>
  <dc:subject/>
  <dc:creator>Anton Viola</dc:creator>
  <cp:keywords/>
  <dc:description/>
  <cp:lastModifiedBy>Anton Viola</cp:lastModifiedBy>
  <dcterms:created xsi:type="dcterms:W3CDTF">2008-11-21T13:31:34Z</dcterms:created>
  <dcterms:modified xsi:type="dcterms:W3CDTF">2024-05-25T14:31:32Z</dcterms:modified>
  <cp:category/>
</cp:coreProperties>
</file>